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<sst xmlns="http://schemas.openxmlformats.org/spreadsheetml/2006/main" count="4333" uniqueCount="1024">
  <si>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</si>
  <si>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</si>
  <si>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</si>
  <si>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</si>
  <si>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</si>
  <si>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</si>
  <si>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</si>
  <si>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</si>
  <si>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</si>
  <si>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</si>
  <si>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</si>
  <si>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</si>
  <si>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</si>
  <si>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</si>
  <si>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</si>
  <si>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</si>
  <si>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</si>
  <si>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</si>
  <si>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</si>
  <si>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</si>
  <si>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</si>
  <si>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</si>
  <si>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</si>
  <si>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</si>
  <si>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</si>
  <si>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</si>
  <si>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</si>
  <si>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</si>
  <si>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</si>
  <si>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</si>
  <si>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</si>
  <si>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</si>
  <si>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</si>
  <si>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</si>
  <si>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</si>
  <si>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</si>
  <si>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</si>
  <si>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</si>
  <si>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</si>
  <si>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</si>
  <si>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</si>
  <si>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</si>
  <si>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</si>
  <si>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</si>
  <si>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</si>
  <si>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</si>
  <si>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</si>
  <si>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</si>
  <si>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</si>
  <si>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</si>
  <si>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</si>
  <si>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</si>
  <si>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</si>
  <si>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</si>
  <si>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</si>
  <si>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</si>
  <si>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</si>
  <si>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</si>
  <si>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</si>
  <si>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</si>
  <si>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</si>
  <si>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</si>
  <si>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</si>
  <si>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</si>
  <si>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</si>
  <si>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</si>
  <si>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</si>
  <si>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</si>
  <si>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</si>
  <si>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</si>
  <si>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</si>
  <si>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</si>
  <si>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</si>
  <si>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</si>
  <si>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</si>
  <si>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</si>
  <si>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</si>
  <si>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</si>
  <si>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</si>
  <si>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</si>
  <si>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</si>
  <si>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</si>
  <si>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</si>
  <si>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</si>
  <si>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</si>
  <si>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</si>
  <si>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</si>
  <si>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</si>
  <si>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</si>
  <si>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</si>
  <si>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</si>
  <si>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</si>
  <si>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</si>
  <si>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</si>
  <si>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</si>
  <si>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</si>
  <si>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</si>
  <si>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</si>
  <si>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</si>
  <si>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</si>
  <si>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</si>
  <si>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</si>
  <si>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</si>
  <si>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</si>
  <si>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</si>
  <si>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</si>
  <si>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</si>
  <si>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</si>
  <si>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</si>
  <si>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</si>
  <si>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</si>
  <si>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</si>
  <si>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</si>
  <si>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</si>
  <si>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</si>
  <si>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</si>
  <si>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</si>
  <si>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</si>
  <si>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</si>
  <si>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</si>
  <si>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</si>
  <si>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</si>
  <si>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</si>
  <si>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</si>
  <si>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</si>
  <si>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</si>
  <si>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</si>
  <si>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</si>
  <si>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</si>
  <si>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</si>
  <si>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</si>
  <si>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</si>
  <si>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</si>
  <si>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</si>
  <si>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</si>
  <si>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</si>
  <si>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</si>
  <si>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</si>
  <si>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</si>
  <si>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</si>
  <si>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</si>
  <si>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</si>
  <si>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</si>
  <si>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</si>
  <si>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</si>
  <si>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</si>
  <si>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</si>
  <si>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</si>
  <si>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</si>
  <si>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</si>
  <si>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</si>
  <si>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</si>
  <si>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</si>
  <si>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</si>
  <si>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</si>
  <si>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</si>
  <si>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</si>
  <si>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</si>
  <si>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</si>
  <si>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</si>
  <si>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</si>
  <si>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</si>
  <si>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</si>
  <si>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</si>
  <si>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</si>
  <si>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</si>
  <si>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</si>
  <si>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</si>
  <si>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</si>
  <si>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</si>
  <si>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</si>
  <si>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</si>
  <si>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</si>
  <si>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</si>
  <si>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</si>
  <si>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</si>
  <si>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</si>
  <si>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</si>
  <si>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</si>
  <si>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</si>
  <si>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</si>
  <si>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</si>
  <si>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</si>
  <si>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</si>
  <si>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</si>
  <si>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</si>
  <si>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</si>
  <si>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</si>
  <si>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</si>
  <si>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</si>
  <si>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</si>
  <si>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</si>
  <si>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</si>
  <si>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</si>
  <si>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</si>
  <si>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</si>
  <si>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</si>
  <si>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</si>
  <si>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</si>
  <si>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</si>
  <si>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</si>
  <si>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</si>
  <si>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</si>
  <si>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</si>
  <si>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</si>
  <si>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</si>
  <si>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</si>
  <si>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</si>
  <si>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</si>
  <si>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</si>
  <si>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</si>
  <si>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</si>
  <si>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</si>
  <si>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</si>
  <si>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</si>
  <si>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</si>
  <si>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</si>
  <si>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</si>
  <si>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</si>
  <si>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</si>
  <si>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</si>
  <si>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</si>
  <si>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</si>
  <si>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</si>
  <si>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</si>
  <si>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</si>
  <si>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</si>
  <si>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</si>
  <si>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</si>
  <si>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</si>
  <si>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</si>
  <si>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</si>
  <si>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</si>
  <si>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</si>
  <si>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</si>
  <si>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</si>
  <si>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</si>
  <si>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</si>
  <si>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</si>
  <si>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</si>
  <si>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</si>
  <si>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</si>
  <si>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</si>
  <si>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</si>
  <si>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</si>
  <si>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</si>
  <si>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</si>
  <si>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</si>
  <si>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</si>
  <si>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</si>
  <si>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</si>
  <si>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</si>
  <si>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</si>
  <si>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</si>
  <si>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</si>
  <si>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</si>
  <si>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</si>
  <si>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</si>
  <si>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</si>
  <si>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</si>
  <si>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</si>
  <si>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</si>
  <si>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</si>
  <si>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</si>
  <si>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</si>
  <si>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</si>
  <si>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</si>
  <si>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</si>
  <si>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</si>
  <si>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</si>
  <si>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</si>
  <si>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</si>
  <si>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</si>
  <si>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</si>
  <si>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</si>
  <si>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</si>
  <si>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</si>
  <si>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</si>
  <si>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</si>
  <si>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</si>
  <si>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</si>
  <si>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</si>
  <si>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</si>
  <si>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</si>
  <si>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</si>
  <si>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</si>
  <si>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</si>
  <si>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</si>
  <si>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</si>
  <si>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</si>
  <si>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</si>
  <si>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</si>
  <si>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</si>
  <si>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</si>
  <si>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</si>
  <si>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</si>
  <si>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</si>
  <si>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</si>
  <si>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</si>
  <si>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</si>
  <si>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</si>
  <si>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</si>
  <si>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</si>
  <si>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</si>
  <si>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</si>
  <si>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</si>
  <si>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</si>
  <si>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</si>
  <si>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</si>
  <si>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</si>
  <si>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</si>
  <si>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</si>
  <si>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</si>
  <si>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</si>
  <si>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</si>
  <si>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</si>
  <si>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</si>
  <si>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</si>
  <si>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</si>
  <si>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</si>
  <si>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</si>
  <si>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</si>
  <si>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</si>
  <si>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</si>
  <si>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</si>
  <si>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</si>
  <si>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</si>
  <si>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</si>
  <si>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</si>
  <si>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</si>
  <si>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</si>
  <si>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</si>
  <si>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</si>
  <si>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</si>
  <si>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</si>
  <si>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</si>
  <si>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</si>
  <si>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</si>
  <si>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</si>
  <si>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</si>
  <si>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</si>
  <si>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</si>
  <si>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</si>
  <si>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</si>
  <si>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</si>
  <si>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</si>
  <si>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</si>
  <si>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</si>
  <si>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</si>
  <si>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</si>
  <si>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</si>
  <si>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</si>
  <si>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</si>
  <si>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</si>
  <si>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</si>
  <si>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</si>
  <si>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</si>
  <si>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</si>
  <si>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</si>
  <si>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</si>
  <si>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</si>
  <si>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</si>
  <si>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</si>
  <si>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</si>
  <si>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</si>
  <si>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</si>
  <si>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</si>
  <si>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</si>
  <si>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</si>
  <si>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</si>
  <si>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</si>
  <si>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</si>
  <si>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</si>
  <si>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</si>
  <si>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</si>
  <si>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</si>
  <si>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</si>
  <si>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</si>
  <si>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</si>
  <si>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</si>
  <si>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</si>
  <si>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</si>
  <si>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</si>
  <si>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</si>
  <si>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</si>
  <si>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</si>
  <si>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</si>
  <si>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</si>
  <si>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</si>
  <si>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</si>
  <si>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</si>
  <si>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</si>
  <si>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</si>
  <si>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</si>
  <si>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</si>
  <si>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</si>
  <si>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</si>
  <si>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</si>
  <si>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</si>
  <si>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</si>
  <si>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</si>
  <si>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</si>
  <si>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</si>
  <si>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</si>
  <si>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</si>
  <si>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</si>
  <si>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</si>
  <si>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</si>
  <si>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</si>
  <si>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</si>
  <si>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</si>
  <si>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</si>
  <si>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</si>
  <si>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</si>
  <si>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</si>
  <si>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</si>
  <si>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</si>
  <si>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</si>
  <si>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</si>
  <si>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</si>
  <si>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</si>
  <si>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</si>
  <si>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</si>
  <si>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</si>
  <si>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</si>
  <si>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</si>
  <si>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</si>
  <si>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</si>
  <si>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</si>
  <si>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</si>
  <si>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</si>
  <si>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</si>
  <si>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</si>
  <si>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</si>
  <si>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</si>
  <si>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</si>
  <si>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</si>
  <si>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</si>
  <si>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</si>
  <si>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</si>
  <si>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</si>
  <si>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</si>
  <si>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</si>
  <si>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</si>
  <si>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</si>
  <si>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</si>
  <si>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</si>
  <si>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</si>
  <si>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</si>
  <si>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</si>
  <si>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</si>
  <si>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</si>
  <si>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</si>
  <si>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</si>
  <si>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</si>
  <si>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</si>
  <si>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</si>
  <si>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</si>
  <si>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</si>
  <si>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</si>
  <si>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</si>
  <si>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</si>
  <si>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</si>
  <si>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</si>
  <si>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</si>
  <si>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</si>
  <si>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</si>
  <si>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</si>
  <si>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</si>
  <si>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</si>
  <si>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</si>
  <si>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</si>
  <si>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</si>
  <si>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</si>
  <si>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</si>
  <si>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</si>
  <si>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</si>
  <si>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</si>
  <si>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</si>
  <si>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</si>
  <si>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</si>
  <si>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</si>
  <si>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</si>
  <si>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</si>
  <si>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</si>
  <si>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</si>
  <si>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</si>
  <si>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</si>
  <si>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</si>
  <si>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</si>
  <si>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</si>
  <si>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</si>
  <si>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</si>
  <si>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</si>
  <si>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</si>
  <si>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</si>
  <si>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</si>
  <si>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</si>
  <si>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</si>
  <si>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</si>
  <si>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</si>
  <si>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</si>
  <si>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</si>
  <si>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</si>
  <si>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</si>
  <si>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</si>
  <si>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</si>
  <si>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</si>
  <si>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</si>
  <si>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</si>
  <si>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</si>
  <si>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</si>
  <si>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</si>
  <si>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</si>
  <si>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</si>
  <si>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</si>
  <si>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</si>
  <si>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</si>
  <si>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</si>
  <si>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</si>
  <si>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</si>
  <si>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</si>
  <si>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</si>
  <si>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</si>
  <si>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</si>
  <si>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</si>
  <si>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</si>
  <si>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</si>
  <si>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</si>
  <si>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</si>
  <si>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</si>
  <si>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</si>
  <si>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</si>
  <si>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</si>
  <si>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</si>
  <si>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</si>
  <si>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</si>
  <si>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</si>
  <si>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</si>
  <si>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</si>
  <si>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</si>
  <si>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</si>
  <si>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</si>
  <si>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</si>
  <si>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</si>
  <si>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</si>
  <si>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</si>
  <si>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</si>
  <si>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</si>
  <si>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</si>
  <si>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</si>
  <si>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</si>
  <si>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</si>
  <si>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</si>
  <si>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</si>
  <si>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</si>
  <si>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</si>
  <si>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</si>
  <si>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</si>
  <si>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</si>
  <si>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</si>
  <si>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</si>
  <si>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</si>
  <si>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</si>
  <si>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</si>
  <si>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</si>
  <si>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</si>
  <si>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</si>
  <si>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</si>
  <si>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</si>
  <si>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</si>
  <si>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</si>
  <si>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</si>
  <si>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</si>
  <si>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</si>
  <si>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</si>
  <si>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</si>
  <si>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</si>
  <si>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</si>
  <si>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</si>
  <si>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</si>
  <si>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</si>
  <si>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</si>
  <si>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</si>
  <si>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</si>
  <si>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</si>
  <si>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</si>
  <si>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</si>
  <si>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</si>
  <si>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</si>
  <si>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</si>
  <si>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</si>
  <si>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</si>
  <si>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</si>
  <si>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</si>
  <si>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</si>
  <si>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</si>
  <si>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</si>
  <si>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</si>
  <si>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</si>
  <si>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</si>
  <si>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</si>
  <si>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</si>
  <si>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</si>
  <si>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</si>
  <si>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</si>
  <si>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</si>
  <si>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</si>
  <si>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</si>
  <si>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</si>
  <si>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</si>
  <si>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</si>
  <si>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</si>
  <si>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</si>
  <si>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</si>
  <si>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</si>
  <si>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</si>
  <si>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</si>
  <si>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</si>
  <si>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</si>
  <si>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</si>
  <si>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</si>
  <si>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</si>
  <si>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</si>
  <si>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</si>
  <si>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</si>
  <si>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</si>
  <si>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</si>
  <si>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</si>
  <si>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</si>
  <si>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</si>
  <si>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</si>
  <si>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</si>
  <si>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</si>
  <si>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</si>
  <si>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</si>
  <si>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</si>
  <si>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</si>
  <si>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</si>
  <si>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</si>
  <si>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</si>
  <si>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</si>
  <si>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</si>
  <si>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</si>
  <si>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</si>
  <si>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</si>
  <si>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</si>
  <si>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</si>
  <si>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</si>
  <si>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</si>
  <si>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</si>
  <si>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</si>
  <si>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</si>
  <si>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</si>
  <si>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</si>
  <si>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</si>
  <si>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</si>
  <si>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</si>
  <si>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</si>
  <si>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</si>
  <si>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</si>
  <si>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</si>
  <si>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</si>
  <si>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</si>
  <si>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</si>
  <si>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</si>
  <si>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</si>
  <si>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</si>
  <si>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</si>
  <si>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</si>
  <si>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</si>
  <si>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</si>
  <si>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</si>
  <si>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</si>
  <si>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</si>
  <si>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</si>
  <si>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</si>
  <si>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</si>
  <si>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</si>
  <si>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</si>
  <si>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</si>
  <si>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</si>
  <si>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</si>
  <si>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</si>
  <si>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</si>
  <si>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</si>
  <si>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</si>
  <si>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</si>
  <si>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</si>
  <si>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</si>
  <si>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</si>
  <si>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</si>
  <si>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</si>
  <si>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</si>
  <si>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</si>
  <si>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</si>
  <si>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</si>
  <si>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</si>
  <si>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</si>
  <si>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</si>
  <si>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</si>
  <si>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</si>
  <si>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</si>
  <si>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</si>
  <si>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</si>
  <si>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</si>
  <si>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</si>
  <si>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</si>
  <si>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</si>
  <si>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</si>
  <si>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</si>
  <si>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</si>
  <si>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</si>
  <si>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</si>
  <si>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</si>
  <si>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</si>
  <si>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</si>
  <si>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</si>
  <si>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</si>
  <si>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</si>
  <si>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</si>
  <si>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</si>
  <si>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</si>
  <si>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</si>
  <si>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</si>
  <si>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</si>
  <si>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</si>
  <si>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</si>
  <si>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</si>
  <si>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</si>
  <si>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</si>
  <si>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</si>
  <si>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</si>
  <si>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</si>
  <si>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</si>
  <si>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</si>
  <si>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</si>
  <si>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</si>
  <si>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</si>
  <si>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</si>
  <si>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</si>
  <si>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</si>
  <si>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</si>
  <si>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</si>
  <si>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</si>
  <si>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</si>
  <si>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</si>
  <si>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</si>
  <si>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</si>
  <si>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</si>
  <si>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</si>
  <si>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</si>
  <si>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</si>
  <si>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</si>
  <si>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</si>
  <si>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</si>
  <si>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</si>
  <si>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</si>
  <si>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</si>
  <si>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</si>
  <si>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</si>
  <si>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</si>
  <si>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</si>
  <si>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</si>
  <si>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</si>
  <si>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</si>
  <si>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</si>
  <si>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</si>
  <si>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</si>
  <si>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</si>
  <si>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</si>
  <si>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</si>
  <si>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</si>
  <si>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</si>
  <si>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</si>
  <si>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</si>
  <si>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</si>
  <si>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</si>
  <si>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</si>
  <si>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</si>
  <si>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</si>
  <si>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</si>
  <si>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</si>
  <si>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</si>
  <si>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</si>
  <si>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</si>
  <si>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</si>
  <si>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</si>
  <si>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</si>
  <si>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</si>
  <si>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</si>
  <si>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</si>
  <si>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</si>
  <si>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</si>
  <si>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</si>
  <si>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</si>
  <si>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</si>
  <si>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</si>
  <si>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</si>
  <si>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</si>
  <si>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</si>
  <si>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</si>
  <si>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</si>
  <si>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</si>
  <si>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</si>
  <si>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</si>
  <si>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</si>
  <si>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</si>
  <si>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</si>
  <si>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</si>
  <si>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</si>
  <si>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</si>
  <si>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</si>
  <si>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</si>
  <si>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</si>
  <si>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</si>
  <si>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</si>
  <si>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</si>
  <si>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</si>
  <si>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</si>
  <si>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</si>
  <si>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</si>
  <si>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</si>
  <si>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</si>
  <si>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</si>
  <si>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</si>
  <si>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</si>
  <si>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</si>
  <si>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</si>
  <si>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</si>
  <si>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</si>
  <si>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</si>
  <si>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</si>
  <si>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</si>
  <si>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</si>
  <si>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</si>
  <si>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</si>
  <si>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</si>
  <si>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</si>
  <si>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</si>
  <si>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</si>
  <si>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</si>
  <si>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</si>
  <si>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</si>
  <si>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</si>
  <si>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</si>
  <si>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</si>
  <si>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</si>
  <si>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</si>
  <si>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</si>
  <si>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</si>
  <si>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</si>
  <si>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</si>
  <si>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</si>
  <si>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</si>
  <si>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</si>
  <si>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</si>
  <si>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</si>
  <si>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</si>
  <si>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</si>
  <si>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</si>
  <si>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</si>
  <si>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</si>
  <si>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</si>
  <si>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</si>
  <si>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</si>
  <si>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</si>
  <si>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</si>
  <si>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</si>
  <si>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</si>
  <si>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</si>
  <si>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</si>
  <si>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</si>
  <si>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</si>
  <si>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</si>
  <si>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</si>
  <si>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</si>
  <si>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</si>
  <si>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</si>
  <si>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</si>
  <si>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</si>
  <si>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</si>
  <si>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</si>
  <si>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</si>
  <si>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</si>
  <si>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</si>
  <si>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</si>
  <si>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</si>
  <si>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</si>
  <si>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</si>
  <si>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</si>
  <si>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</si>
  <si>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</si>
  <si>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</si>
  <si>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</si>
  <si>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</si>
  <si>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</si>
  <si>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</si>
  <si>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</si>
  <si>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</si>
  <si>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</si>
  <si>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</si>
  <si>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</si>
  <si>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</si>
  <si>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</si>
  <si>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</si>
  <si>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</si>
  <si>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</si>
  <si>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</si>
  <si>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</si>
  <si>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</si>
  <si>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</si>
  <si>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</si>
  <si>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</si>
  <si>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</si>
  <si>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</si>
  <si>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</si>
  <si>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</si>
  <si>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</si>
  <si>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</si>
  <si>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</si>
  <si>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</si>
  <si>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</si>
  <si>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</si>
  <si>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</si>
  <si>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</si>
  <si>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</si>
  <si>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</si>
  <si>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</si>
  <si>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</si>
  <si>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</si>
  <si>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</si>
  <si>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</si>
  <si>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</si>
  <si>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</si>
  <si>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</si>
  <si>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</si>
  <si>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</si>
  <si>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</si>
  <si>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</si>
  <si>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</si>
  <si>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</si>
  <si>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</si>
  <si>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</si>
  <si>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</si>
  <si>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</si>
  <si>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</si>
  <si>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</si>
  <si>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</si>
  <si>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</si>
  <si>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</si>
  <si>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</si>
  <si>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</si>
  <si>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</si>
  <si>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</si>
  <si>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</si>
  <si>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</si>
  <si>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</si>
  <si>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</si>
  <si>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</si>
  <si>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</si>
  <si>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</si>
  <si>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</si>
  <si>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</si>
  <si>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</si>
  <si>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</si>
  <si>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</si>
  <si>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</si>
  <si>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</si>
  <si>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</si>
  <si>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</si>
  <si>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</si>
  <si>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</si>
  <si>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</si>
  <si>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</si>
  <si>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</si>
  <si>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</si>
  <si>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</si>
  <si>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</si>
  <si>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</si>
  <si>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</si>
  <si>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</si>
  <si>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</si>
  <si>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</si>
  <si>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</si>
  <si>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</si>
  <si>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</si>
  <si>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</si>
  <si>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</si>
  <si>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</si>
  <si>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</si>
  <si>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</si>
  <si>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</si>
  <si>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</si>
  <si>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</si>
  <si>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</si>
  <si>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</si>
  <si>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</si>
  <si>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</si>
  <si>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</si>
  <si>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</si>
  <si>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</si>
  <si>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</si>
  <si>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1.Инкомс инструменти и механика АД</t>
  </si>
  <si>
    <t>2 Рекорд АД</t>
  </si>
  <si>
    <t>3 Околчица АД</t>
  </si>
  <si>
    <t>4 Елпром - Елин АД</t>
  </si>
  <si>
    <t>5 Инкомс - Телеком Холдинг АД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</si>
  <si>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</si>
  <si>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</si>
  <si>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</si>
  <si>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</si>
  <si>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</si>
  <si>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</si>
  <si>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</si>
  <si>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</si>
  <si>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</si>
  <si>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</si>
  <si>
    <t>6 Вамо АД</t>
  </si>
  <si>
    <t>Цвета Калуст Калустян-Бакърджиева</t>
  </si>
  <si>
    <t>изп.директор</t>
  </si>
  <si>
    <t>5 Търговия на едро Плевен АД</t>
  </si>
  <si>
    <t>6 Елпром АНН АД</t>
  </si>
  <si>
    <t>7 БИРА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</si>
</sst>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24" sqref="F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44469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44490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44469</v>
      </c>
    </row>
    <row r="11" spans="1:2" ht="15.75">
      <c r="A11" s="7" t="s">
        <v>977</v>
      </c>
      <c r="B11" s="578">
        <v>44490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1019</v>
      </c>
    </row>
    <row r="18" spans="1:2" ht="15.75">
      <c r="A18" s="7" t="s">
        <v>919</v>
      </c>
      <c r="B18" s="577" t="s">
        <v>1020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28993</v>
      </c>
      <c r="D6" s="675">
        <f aca="true" t="shared" si="0" ref="D6:D15">C6-E6</f>
        <v>0</v>
      </c>
      <c r="E6" s="674">
        <f>'1-Баланс'!G95</f>
        <v>28993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28044</v>
      </c>
      <c r="D7" s="675">
        <f t="shared" si="0"/>
        <v>21460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-265</v>
      </c>
      <c r="D8" s="675">
        <f t="shared" si="0"/>
        <v>0</v>
      </c>
      <c r="E8" s="674">
        <f>ABS('2-Отчет за доходите'!C44)-ABS('2-Отчет за доходите'!G44)</f>
        <v>-265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2939</v>
      </c>
      <c r="D9" s="675">
        <f t="shared" si="0"/>
        <v>0</v>
      </c>
      <c r="E9" s="674">
        <f>'3-Отчет за паричния поток'!C45</f>
        <v>2939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3287</v>
      </c>
      <c r="D10" s="675">
        <f t="shared" si="0"/>
        <v>0</v>
      </c>
      <c r="E10" s="674">
        <f>'3-Отчет за паричния поток'!C46</f>
        <v>3287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28044</v>
      </c>
      <c r="D11" s="675">
        <f t="shared" si="0"/>
        <v>0</v>
      </c>
      <c r="E11" s="674">
        <f>'4-Отчет за собствения капитал'!L34</f>
        <v>28044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16521</v>
      </c>
      <c r="D12" s="675">
        <f t="shared" si="0"/>
        <v>0</v>
      </c>
      <c r="E12" s="674">
        <f>'Справка 5'!C27+'Справка 5'!C97</f>
        <v>16521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6</v>
      </c>
      <c r="D15" s="675">
        <f t="shared" si="0"/>
        <v>-2</v>
      </c>
      <c r="E15" s="674">
        <f>'Справка 5'!C148+'Справка 5'!C78</f>
        <v>8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-2.007575757575758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-0.009449436599629154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-0.2792413066385669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-0.009140137274514537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0.6399474375821288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10.279907084785133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10.276422764227643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7.491289198606272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3.8176538908246225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0.2773109243697479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0.004552823095229883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0.0031281103369827953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0.03383968050206818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0.03273203876797848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0.0003922407645129083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0.045174537987679675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43.13636363636363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386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87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87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16538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16521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6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990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990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17558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2089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2089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22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20142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2352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2398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2387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2385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776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3163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3246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39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3287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8851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28993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-566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20400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1325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1325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-265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1060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28044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88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88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88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538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322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308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861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861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28993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446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66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555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84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111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206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761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761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-9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-9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752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132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132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239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116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355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487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274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487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274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265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265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752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168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-72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-503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116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-294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102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47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132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281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400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-12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-21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361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348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2939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3287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3248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39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-550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-550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-16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16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-566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-566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1846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1846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-521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1325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1325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-521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-521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-265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521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-265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-265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28325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28325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-265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-16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16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28044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28044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202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623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120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123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16668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6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1006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1006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17704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18450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130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130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130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130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202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623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120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123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16538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16521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6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1006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1006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17574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18320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18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18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18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18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202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623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120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123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16538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16521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6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988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988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17556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18302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33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202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235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24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27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262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9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9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11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2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2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2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2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35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202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237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33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36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-2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-2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-2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271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35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202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237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33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36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-2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-2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-2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271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386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87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87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16538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16521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6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990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990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17558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18031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2089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2089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2089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22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2352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708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36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1608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15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15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2398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4509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2352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708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36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1608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15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15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2398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2398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2089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2089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2089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22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2111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88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88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88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308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308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538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538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861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949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308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308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538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538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861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861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88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88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88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88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11463848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11963848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16538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1008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17576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2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2472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2474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18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18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87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87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16538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990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17558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2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2385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2387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16521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8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16540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16521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2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16534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2">
      <selection activeCell="C36" sqref="C36:C3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7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</v>
      </c>
      <c r="D14" s="197">
        <v>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386</v>
      </c>
      <c r="D20" s="598">
        <f>SUM(D12:D19)</f>
        <v>388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-566</v>
      </c>
      <c r="H21" s="196">
        <v>-550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20400</v>
      </c>
      <c r="H26" s="598">
        <f>H20+H21+H22</f>
        <v>20416</v>
      </c>
      <c r="M26" s="98"/>
    </row>
    <row r="27" spans="1:8" ht="15.75">
      <c r="A27" s="89" t="s">
        <v>79</v>
      </c>
      <c r="B27" s="91" t="s">
        <v>80</v>
      </c>
      <c r="C27" s="197">
        <v>87</v>
      </c>
      <c r="D27" s="196">
        <v>96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87</v>
      </c>
      <c r="D28" s="598">
        <f>SUM(D24:D27)</f>
        <v>96</v>
      </c>
      <c r="E28" s="202" t="s">
        <v>84</v>
      </c>
      <c r="F28" s="93" t="s">
        <v>85</v>
      </c>
      <c r="G28" s="595">
        <f>SUM(G29:G31)</f>
        <v>1325</v>
      </c>
      <c r="H28" s="596">
        <f>SUM(H29:H31)</f>
        <v>1846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1325</v>
      </c>
      <c r="H29" s="196">
        <v>1846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-265</v>
      </c>
      <c r="H33" s="196">
        <v>-521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1060</v>
      </c>
      <c r="H34" s="598">
        <f>H28+H32+H33</f>
        <v>1325</v>
      </c>
    </row>
    <row r="35" spans="1:8" ht="15.75">
      <c r="A35" s="89" t="s">
        <v>106</v>
      </c>
      <c r="B35" s="94" t="s">
        <v>107</v>
      </c>
      <c r="C35" s="595">
        <f>SUM(C36:C39)</f>
        <v>16538</v>
      </c>
      <c r="D35" s="596">
        <f>SUM(D36:D39)</f>
        <v>16668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16521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28044</v>
      </c>
      <c r="H37" s="600">
        <f>H26+H18+H34</f>
        <v>28325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6</v>
      </c>
      <c r="D39" s="196">
        <v>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990</v>
      </c>
      <c r="D40" s="596">
        <f>D41+D42+D44</f>
        <v>1006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990</v>
      </c>
      <c r="D41" s="196">
        <v>1006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88</v>
      </c>
      <c r="H44" s="196">
        <v>91</v>
      </c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17558</v>
      </c>
      <c r="D46" s="598">
        <f>D35+D40+D45</f>
        <v>17704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2089</v>
      </c>
      <c r="D48" s="196">
        <v>2509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88</v>
      </c>
      <c r="H50" s="596">
        <f>SUM(H44:H49)</f>
        <v>91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2089</v>
      </c>
      <c r="D52" s="598">
        <f>SUM(D48:D51)</f>
        <v>2509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22</v>
      </c>
      <c r="D55" s="479">
        <v>12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20142</v>
      </c>
      <c r="D56" s="602">
        <f>D20+D21+D22+D28+D33+D46+D52+D54+D55</f>
        <v>20709</v>
      </c>
      <c r="E56" s="100" t="s">
        <v>850</v>
      </c>
      <c r="F56" s="99" t="s">
        <v>172</v>
      </c>
      <c r="G56" s="599">
        <f>G50+G52+G53+G54+G55</f>
        <v>88</v>
      </c>
      <c r="H56" s="600">
        <f>H50+H52+H53+H54+H55</f>
        <v>91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538</v>
      </c>
      <c r="H59" s="196">
        <v>538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322</v>
      </c>
      <c r="H61" s="596">
        <f>SUM(H62:H68)</f>
        <v>327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308</v>
      </c>
      <c r="H62" s="196">
        <v>312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>
        <v>10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2352</v>
      </c>
      <c r="D68" s="196">
        <v>2333</v>
      </c>
      <c r="E68" s="89" t="s">
        <v>212</v>
      </c>
      <c r="F68" s="93" t="s">
        <v>213</v>
      </c>
      <c r="G68" s="197">
        <v>2</v>
      </c>
      <c r="H68" s="196">
        <v>3</v>
      </c>
    </row>
    <row r="69" spans="1:8" ht="15.75">
      <c r="A69" s="89" t="s">
        <v>210</v>
      </c>
      <c r="B69" s="91" t="s">
        <v>211</v>
      </c>
      <c r="C69" s="197">
        <v>31</v>
      </c>
      <c r="D69" s="196"/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861</v>
      </c>
      <c r="H71" s="598">
        <f>H59+H60+H61+H69+H70</f>
        <v>866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15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2398</v>
      </c>
      <c r="D76" s="598">
        <f>SUM(D68:D75)</f>
        <v>2381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2387</v>
      </c>
      <c r="D79" s="596">
        <f>SUM(D80:D82)</f>
        <v>2474</v>
      </c>
      <c r="E79" s="205" t="s">
        <v>849</v>
      </c>
      <c r="F79" s="99" t="s">
        <v>241</v>
      </c>
      <c r="G79" s="599">
        <f>G71+G73+G75+G77</f>
        <v>861</v>
      </c>
      <c r="H79" s="600">
        <f>H71+H73+H75+H77</f>
        <v>866</v>
      </c>
    </row>
    <row r="80" spans="1:8" ht="15.75">
      <c r="A80" s="89" t="s">
        <v>239</v>
      </c>
      <c r="B80" s="91" t="s">
        <v>240</v>
      </c>
      <c r="C80" s="197">
        <v>2385</v>
      </c>
      <c r="D80" s="196">
        <v>2472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</v>
      </c>
      <c r="D82" s="196">
        <v>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776</v>
      </c>
      <c r="D84" s="196">
        <v>776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3163</v>
      </c>
      <c r="D85" s="598">
        <f>D84+D83+D79</f>
        <v>3250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3246</v>
      </c>
      <c r="D89" s="196">
        <v>2890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39</v>
      </c>
      <c r="D90" s="196">
        <v>47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3287</v>
      </c>
      <c r="D92" s="598">
        <f>SUM(D88:D91)</f>
        <v>2939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8851</v>
      </c>
      <c r="D94" s="602">
        <f>D65+D76+D85+D92+D93</f>
        <v>8573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28993</v>
      </c>
      <c r="D95" s="604">
        <f>D94+D56</f>
        <v>29282</v>
      </c>
      <c r="E95" s="229" t="s">
        <v>942</v>
      </c>
      <c r="F95" s="489" t="s">
        <v>268</v>
      </c>
      <c r="G95" s="603">
        <f>G37+G40+G56+G79</f>
        <v>28993</v>
      </c>
      <c r="H95" s="604">
        <f>H37+H40+H56+H79</f>
        <v>29282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44490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998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4" sqref="H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26</v>
      </c>
      <c r="D13" s="317">
        <v>18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11</v>
      </c>
      <c r="D14" s="317">
        <v>11</v>
      </c>
      <c r="E14" s="245" t="s">
        <v>285</v>
      </c>
      <c r="F14" s="240" t="s">
        <v>286</v>
      </c>
      <c r="G14" s="316">
        <v>132</v>
      </c>
      <c r="H14" s="317">
        <v>143</v>
      </c>
    </row>
    <row r="15" spans="1:8" ht="15.75">
      <c r="A15" s="194" t="s">
        <v>287</v>
      </c>
      <c r="B15" s="190" t="s">
        <v>288</v>
      </c>
      <c r="C15" s="316">
        <v>446</v>
      </c>
      <c r="D15" s="317">
        <v>431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66</v>
      </c>
      <c r="D16" s="317">
        <v>63</v>
      </c>
      <c r="E16" s="236" t="s">
        <v>52</v>
      </c>
      <c r="F16" s="264" t="s">
        <v>292</v>
      </c>
      <c r="G16" s="628">
        <f>SUM(G12:G15)</f>
        <v>132</v>
      </c>
      <c r="H16" s="629">
        <f>SUM(H12:H15)</f>
        <v>143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555</v>
      </c>
      <c r="D22" s="629">
        <f>SUM(D12:D18)+D19</f>
        <v>532</v>
      </c>
      <c r="E22" s="194" t="s">
        <v>309</v>
      </c>
      <c r="F22" s="237" t="s">
        <v>310</v>
      </c>
      <c r="G22" s="316">
        <v>239</v>
      </c>
      <c r="H22" s="317">
        <v>247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11</v>
      </c>
      <c r="D25" s="317">
        <v>10</v>
      </c>
      <c r="E25" s="194" t="s">
        <v>318</v>
      </c>
      <c r="F25" s="237" t="s">
        <v>319</v>
      </c>
      <c r="G25" s="316">
        <v>116</v>
      </c>
      <c r="H25" s="317"/>
    </row>
    <row r="26" spans="1:8" ht="31.5">
      <c r="A26" s="194" t="s">
        <v>320</v>
      </c>
      <c r="B26" s="237" t="s">
        <v>321</v>
      </c>
      <c r="C26" s="316">
        <v>84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87</v>
      </c>
      <c r="E27" s="236" t="s">
        <v>104</v>
      </c>
      <c r="F27" s="238" t="s">
        <v>326</v>
      </c>
      <c r="G27" s="628">
        <f>SUM(G22:G26)</f>
        <v>355</v>
      </c>
      <c r="H27" s="629">
        <f>SUM(H22:H26)</f>
        <v>247</v>
      </c>
    </row>
    <row r="28" spans="1:8" ht="15.75">
      <c r="A28" s="194" t="s">
        <v>79</v>
      </c>
      <c r="B28" s="237" t="s">
        <v>327</v>
      </c>
      <c r="C28" s="316">
        <v>111</v>
      </c>
      <c r="D28" s="317">
        <v>119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206</v>
      </c>
      <c r="D29" s="629">
        <f>SUM(D25:D28)</f>
        <v>216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761</v>
      </c>
      <c r="D31" s="635">
        <f>D29+D22</f>
        <v>748</v>
      </c>
      <c r="E31" s="251" t="s">
        <v>824</v>
      </c>
      <c r="F31" s="266" t="s">
        <v>331</v>
      </c>
      <c r="G31" s="253">
        <f>G16+G18+G27</f>
        <v>487</v>
      </c>
      <c r="H31" s="254">
        <f>H16+H18+H27</f>
        <v>390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274</v>
      </c>
      <c r="H33" s="629">
        <f>IF((D31-H31)&gt;0,D31-H31,0)</f>
        <v>358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761</v>
      </c>
      <c r="D36" s="637">
        <f>D31-D34+D35</f>
        <v>748</v>
      </c>
      <c r="E36" s="262" t="s">
        <v>346</v>
      </c>
      <c r="F36" s="256" t="s">
        <v>347</v>
      </c>
      <c r="G36" s="267">
        <f>G35-G34+G31</f>
        <v>487</v>
      </c>
      <c r="H36" s="268">
        <f>H35-H34+H31</f>
        <v>390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274</v>
      </c>
      <c r="H37" s="254">
        <f>IF((D36-H36)&gt;0,D36-H36,0)</f>
        <v>358</v>
      </c>
    </row>
    <row r="38" spans="1:8" ht="15.75">
      <c r="A38" s="234" t="s">
        <v>352</v>
      </c>
      <c r="B38" s="238" t="s">
        <v>353</v>
      </c>
      <c r="C38" s="628">
        <f>C39+C40+C41</f>
        <v>-9</v>
      </c>
      <c r="D38" s="629">
        <f>D39+D40+D41</f>
        <v>-10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-9</v>
      </c>
      <c r="D40" s="317">
        <v>-10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265</v>
      </c>
      <c r="H42" s="244">
        <f>IF(H37&gt;0,IF(D38+H37&lt;0,0,D38+H37),IF(D37-D38&lt;0,D38-D37,0))</f>
        <v>348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265</v>
      </c>
      <c r="H44" s="268">
        <f>IF(D42=0,IF(H42-H43&gt;0,H42-H43+D43,0),IF(D42-D43&lt;0,D43-D42+H43,0))</f>
        <v>348</v>
      </c>
    </row>
    <row r="45" spans="1:8" ht="16.5" thickBot="1">
      <c r="A45" s="270" t="s">
        <v>371</v>
      </c>
      <c r="B45" s="271" t="s">
        <v>372</v>
      </c>
      <c r="C45" s="630">
        <f>C36+C38+C42</f>
        <v>752</v>
      </c>
      <c r="D45" s="631">
        <f>D36+D38+D42</f>
        <v>738</v>
      </c>
      <c r="E45" s="270" t="s">
        <v>373</v>
      </c>
      <c r="F45" s="272" t="s">
        <v>374</v>
      </c>
      <c r="G45" s="630">
        <f>G42+G36</f>
        <v>752</v>
      </c>
      <c r="H45" s="631">
        <f>H42+H36</f>
        <v>738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44490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998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5" sqref="D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168</v>
      </c>
      <c r="D11" s="196">
        <v>176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-72</v>
      </c>
      <c r="D12" s="196">
        <v>-41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-503</v>
      </c>
      <c r="D14" s="196">
        <v>-469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116</v>
      </c>
      <c r="D19" s="196">
        <v>-87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6">
        <v>-28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-294</v>
      </c>
      <c r="D21" s="659">
        <f>SUM(D11:D20)</f>
        <v>-449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102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47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132</v>
      </c>
      <c r="D32" s="196">
        <v>133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281</v>
      </c>
      <c r="D33" s="659">
        <f>SUM(D23:D32)</f>
        <v>131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400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-12</v>
      </c>
      <c r="D39" s="196">
        <v>-14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-6</v>
      </c>
      <c r="D40" s="196">
        <v>-3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-21</v>
      </c>
      <c r="D42" s="196">
        <v>-17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361</v>
      </c>
      <c r="D43" s="661">
        <f>SUM(D35:D42)</f>
        <v>-36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348</v>
      </c>
      <c r="D44" s="307">
        <f>D43+D33+D21</f>
        <v>-354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2939</v>
      </c>
      <c r="D45" s="309">
        <v>3370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3287</v>
      </c>
      <c r="D46" s="311">
        <f>D45+D44</f>
        <v>3016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3248</v>
      </c>
      <c r="D47" s="298">
        <v>2956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39</v>
      </c>
      <c r="D48" s="281">
        <v>60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44490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998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-550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1846</v>
      </c>
      <c r="J13" s="584">
        <f>'1-Баланс'!H30+'1-Баланс'!H33</f>
        <v>-521</v>
      </c>
      <c r="K13" s="585"/>
      <c r="L13" s="584">
        <f>SUM(C13:K13)</f>
        <v>28325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-550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1846</v>
      </c>
      <c r="J17" s="653">
        <f t="shared" si="2"/>
        <v>-521</v>
      </c>
      <c r="K17" s="653">
        <f t="shared" si="2"/>
        <v>0</v>
      </c>
      <c r="L17" s="584">
        <f t="shared" si="1"/>
        <v>28325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-265</v>
      </c>
      <c r="K18" s="585"/>
      <c r="L18" s="584">
        <f t="shared" si="1"/>
        <v>-265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-521</v>
      </c>
      <c r="J22" s="316">
        <v>521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-16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-16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16</v>
      </c>
      <c r="F28" s="316"/>
      <c r="G28" s="316"/>
      <c r="H28" s="316"/>
      <c r="I28" s="316"/>
      <c r="J28" s="316"/>
      <c r="K28" s="316"/>
      <c r="L28" s="584">
        <f t="shared" si="1"/>
        <v>16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-566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1325</v>
      </c>
      <c r="J31" s="653">
        <f t="shared" si="6"/>
        <v>-265</v>
      </c>
      <c r="K31" s="653">
        <f t="shared" si="6"/>
        <v>0</v>
      </c>
      <c r="L31" s="584">
        <f t="shared" si="1"/>
        <v>28044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-566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1325</v>
      </c>
      <c r="J34" s="587">
        <f t="shared" si="7"/>
        <v>-265</v>
      </c>
      <c r="K34" s="587">
        <f t="shared" si="7"/>
        <v>0</v>
      </c>
      <c r="L34" s="651">
        <f t="shared" si="1"/>
        <v>28044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44490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998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21">
      <selection activeCell="C78" sqref="C7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1000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1001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1002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1021</v>
      </c>
      <c r="B16" s="680"/>
      <c r="C16" s="92">
        <v>236</v>
      </c>
      <c r="D16" s="701">
        <v>0.6832</v>
      </c>
      <c r="E16" s="92"/>
      <c r="F16" s="469">
        <f t="shared" si="0"/>
        <v>236</v>
      </c>
    </row>
    <row r="17" spans="1:6" ht="15.75">
      <c r="A17" s="679" t="s">
        <v>1022</v>
      </c>
      <c r="B17" s="680"/>
      <c r="C17" s="92">
        <v>195</v>
      </c>
      <c r="D17" s="701">
        <v>0.8596</v>
      </c>
      <c r="E17" s="92"/>
      <c r="F17" s="469">
        <f t="shared" si="0"/>
        <v>195</v>
      </c>
    </row>
    <row r="18" spans="1:6" ht="15.75">
      <c r="A18" s="679" t="s">
        <v>1023</v>
      </c>
      <c r="B18" s="680"/>
      <c r="C18" s="92">
        <v>5007</v>
      </c>
      <c r="D18" s="701">
        <v>0.9916</v>
      </c>
      <c r="E18" s="92"/>
      <c r="F18" s="469">
        <f t="shared" si="0"/>
        <v>5007</v>
      </c>
    </row>
    <row r="19" spans="1:6" ht="15.75">
      <c r="A19" s="679"/>
      <c r="B19" s="680"/>
      <c r="C19" s="92"/>
      <c r="D19" s="701"/>
      <c r="E19" s="92"/>
      <c r="F19" s="469">
        <f t="shared" si="0"/>
        <v>0</v>
      </c>
    </row>
    <row r="20" spans="1:6" ht="15.75">
      <c r="A20" s="679"/>
      <c r="B20" s="680"/>
      <c r="C20" s="92"/>
      <c r="D20" s="92"/>
      <c r="E20" s="92"/>
      <c r="F20" s="469">
        <f t="shared" si="0"/>
        <v>0</v>
      </c>
    </row>
    <row r="21" spans="1:6" ht="15.75">
      <c r="A21" s="679"/>
      <c r="B21" s="680"/>
      <c r="C21" s="92"/>
      <c r="D21" s="92"/>
      <c r="E21" s="92"/>
      <c r="F21" s="469">
        <f t="shared" si="0"/>
        <v>0</v>
      </c>
    </row>
    <row r="22" spans="1:6" ht="15.75">
      <c r="A22" s="679"/>
      <c r="B22" s="680"/>
      <c r="C22" s="92"/>
      <c r="D22" s="92"/>
      <c r="E22" s="92"/>
      <c r="F22" s="469">
        <f t="shared" si="0"/>
        <v>0</v>
      </c>
    </row>
    <row r="23" spans="1:6" ht="15.75">
      <c r="A23" s="679"/>
      <c r="B23" s="680"/>
      <c r="C23" s="92"/>
      <c r="D23" s="92"/>
      <c r="E23" s="92"/>
      <c r="F23" s="469">
        <f t="shared" si="0"/>
        <v>0</v>
      </c>
    </row>
    <row r="24" spans="1:6" ht="15.75">
      <c r="A24" s="679"/>
      <c r="B24" s="680"/>
      <c r="C24" s="92"/>
      <c r="D24" s="92"/>
      <c r="E24" s="92"/>
      <c r="F24" s="469">
        <f t="shared" si="0"/>
        <v>0</v>
      </c>
    </row>
    <row r="25" spans="1:6" ht="15.75">
      <c r="A25" s="679"/>
      <c r="B25" s="680"/>
      <c r="C25" s="92"/>
      <c r="D25" s="92"/>
      <c r="E25" s="92"/>
      <c r="F25" s="469">
        <f t="shared" si="0"/>
        <v>0</v>
      </c>
    </row>
    <row r="26" spans="1:6" ht="15.75">
      <c r="A26" s="679"/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16521</v>
      </c>
      <c r="D27" s="472"/>
      <c r="E27" s="472">
        <f>SUM(E12:E26)</f>
        <v>0</v>
      </c>
      <c r="F27" s="472">
        <f>SUM(F12:F26)</f>
        <v>16521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1003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/>
      <c r="B63" s="680"/>
      <c r="C63" s="92"/>
      <c r="D63" s="702"/>
      <c r="E63" s="92"/>
      <c r="F63" s="469">
        <f>C63-E63</f>
        <v>0</v>
      </c>
    </row>
    <row r="64" spans="1:6" ht="15.75">
      <c r="A64" s="679" t="s">
        <v>1004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1005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1006</v>
      </c>
      <c r="B66" s="680"/>
      <c r="C66" s="92">
        <v>0</v>
      </c>
      <c r="D66" s="702">
        <v>0.0017</v>
      </c>
      <c r="E66" s="92"/>
      <c r="F66" s="469">
        <f t="shared" si="3"/>
        <v>0</v>
      </c>
    </row>
    <row r="67" spans="1:6" ht="15.75">
      <c r="A67" s="679" t="s">
        <v>1007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1018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1008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1009</v>
      </c>
      <c r="B70" s="680"/>
      <c r="C70" s="92">
        <v>0</v>
      </c>
      <c r="D70" s="702">
        <v>0.1163</v>
      </c>
      <c r="E70" s="92"/>
      <c r="F70" s="469">
        <f t="shared" si="3"/>
        <v>0</v>
      </c>
    </row>
    <row r="71" spans="1:6" ht="15.75">
      <c r="A71" s="679" t="s">
        <v>1010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1011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1012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1013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1014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1015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8</v>
      </c>
      <c r="D78" s="472"/>
      <c r="E78" s="472">
        <f>SUM(E63:E77)</f>
        <v>6</v>
      </c>
      <c r="F78" s="472">
        <f>SUM(F63:F77)</f>
        <v>2</v>
      </c>
    </row>
    <row r="79" spans="1:6" ht="15.75">
      <c r="A79" s="513" t="s">
        <v>801</v>
      </c>
      <c r="B79" s="510" t="s">
        <v>802</v>
      </c>
      <c r="C79" s="472">
        <f>C78+C61+C44+C27</f>
        <v>16540</v>
      </c>
      <c r="D79" s="472"/>
      <c r="E79" s="472">
        <f>E78+E61+E44+E27</f>
        <v>6</v>
      </c>
      <c r="F79" s="472">
        <f>F78+F61+F44+F27</f>
        <v>16534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44490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998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G35" sqref="G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33</v>
      </c>
      <c r="L13" s="328">
        <v>2</v>
      </c>
      <c r="M13" s="328"/>
      <c r="N13" s="329">
        <f t="shared" si="4"/>
        <v>35</v>
      </c>
      <c r="O13" s="328"/>
      <c r="P13" s="328"/>
      <c r="Q13" s="329">
        <f t="shared" si="0"/>
        <v>35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202</v>
      </c>
      <c r="E16" s="328"/>
      <c r="F16" s="328"/>
      <c r="G16" s="329">
        <f t="shared" si="2"/>
        <v>202</v>
      </c>
      <c r="H16" s="328"/>
      <c r="I16" s="328"/>
      <c r="J16" s="329">
        <f t="shared" si="3"/>
        <v>202</v>
      </c>
      <c r="K16" s="328">
        <v>202</v>
      </c>
      <c r="L16" s="328"/>
      <c r="M16" s="328"/>
      <c r="N16" s="329">
        <f t="shared" si="4"/>
        <v>202</v>
      </c>
      <c r="O16" s="328"/>
      <c r="P16" s="328"/>
      <c r="Q16" s="329">
        <f t="shared" si="0"/>
        <v>202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623</v>
      </c>
      <c r="E19" s="330">
        <f>SUM(E11:E18)</f>
        <v>0</v>
      </c>
      <c r="F19" s="330">
        <f>SUM(F11:F18)</f>
        <v>0</v>
      </c>
      <c r="G19" s="329">
        <f t="shared" si="2"/>
        <v>623</v>
      </c>
      <c r="H19" s="330">
        <f>SUM(H11:H18)</f>
        <v>0</v>
      </c>
      <c r="I19" s="330">
        <f>SUM(I11:I18)</f>
        <v>0</v>
      </c>
      <c r="J19" s="329">
        <f t="shared" si="3"/>
        <v>623</v>
      </c>
      <c r="K19" s="330">
        <f>SUM(K11:K18)</f>
        <v>235</v>
      </c>
      <c r="L19" s="330">
        <f>SUM(L11:L18)</f>
        <v>2</v>
      </c>
      <c r="M19" s="330">
        <f>SUM(M11:M18)</f>
        <v>0</v>
      </c>
      <c r="N19" s="329">
        <f t="shared" si="4"/>
        <v>237</v>
      </c>
      <c r="O19" s="330">
        <f>SUM(O11:O18)</f>
        <v>0</v>
      </c>
      <c r="P19" s="330">
        <f>SUM(P11:P18)</f>
        <v>0</v>
      </c>
      <c r="Q19" s="329">
        <f t="shared" si="0"/>
        <v>237</v>
      </c>
      <c r="R19" s="340">
        <f t="shared" si="1"/>
        <v>386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120</v>
      </c>
      <c r="E26" s="328"/>
      <c r="F26" s="328"/>
      <c r="G26" s="329">
        <f t="shared" si="2"/>
        <v>120</v>
      </c>
      <c r="H26" s="328"/>
      <c r="I26" s="328"/>
      <c r="J26" s="329">
        <f t="shared" si="3"/>
        <v>120</v>
      </c>
      <c r="K26" s="328">
        <v>24</v>
      </c>
      <c r="L26" s="328">
        <v>9</v>
      </c>
      <c r="M26" s="328"/>
      <c r="N26" s="329">
        <f t="shared" si="4"/>
        <v>33</v>
      </c>
      <c r="O26" s="328"/>
      <c r="P26" s="328"/>
      <c r="Q26" s="329">
        <f t="shared" si="0"/>
        <v>33</v>
      </c>
      <c r="R26" s="340">
        <f t="shared" si="1"/>
        <v>87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123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123</v>
      </c>
      <c r="H27" s="332">
        <f t="shared" si="5"/>
        <v>0</v>
      </c>
      <c r="I27" s="332">
        <f t="shared" si="5"/>
        <v>0</v>
      </c>
      <c r="J27" s="333">
        <f t="shared" si="3"/>
        <v>123</v>
      </c>
      <c r="K27" s="332">
        <f t="shared" si="5"/>
        <v>27</v>
      </c>
      <c r="L27" s="332">
        <f t="shared" si="5"/>
        <v>9</v>
      </c>
      <c r="M27" s="332">
        <f t="shared" si="5"/>
        <v>0</v>
      </c>
      <c r="N27" s="333">
        <f t="shared" si="4"/>
        <v>36</v>
      </c>
      <c r="O27" s="332">
        <f t="shared" si="5"/>
        <v>0</v>
      </c>
      <c r="P27" s="332">
        <f t="shared" si="5"/>
        <v>0</v>
      </c>
      <c r="Q27" s="333">
        <f t="shared" si="0"/>
        <v>36</v>
      </c>
      <c r="R27" s="343">
        <f t="shared" si="1"/>
        <v>87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16668</v>
      </c>
      <c r="E29" s="335">
        <f aca="true" t="shared" si="6" ref="E29:P29">SUM(E30:E33)</f>
        <v>0</v>
      </c>
      <c r="F29" s="335">
        <f t="shared" si="6"/>
        <v>130</v>
      </c>
      <c r="G29" s="336">
        <f t="shared" si="2"/>
        <v>16538</v>
      </c>
      <c r="H29" s="335">
        <f t="shared" si="6"/>
        <v>0</v>
      </c>
      <c r="I29" s="335">
        <f t="shared" si="6"/>
        <v>0</v>
      </c>
      <c r="J29" s="336">
        <f t="shared" si="3"/>
        <v>16538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16538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>
        <v>130</v>
      </c>
      <c r="G30" s="329">
        <f t="shared" si="2"/>
        <v>16521</v>
      </c>
      <c r="H30" s="328"/>
      <c r="I30" s="328"/>
      <c r="J30" s="329">
        <f t="shared" si="3"/>
        <v>16521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16521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6</v>
      </c>
      <c r="E33" s="328"/>
      <c r="F33" s="328"/>
      <c r="G33" s="329">
        <f t="shared" si="2"/>
        <v>6</v>
      </c>
      <c r="H33" s="328"/>
      <c r="I33" s="328"/>
      <c r="J33" s="329">
        <f t="shared" si="3"/>
        <v>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6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1006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1006</v>
      </c>
      <c r="H34" s="324">
        <f t="shared" si="9"/>
        <v>0</v>
      </c>
      <c r="I34" s="324">
        <f t="shared" si="9"/>
        <v>18</v>
      </c>
      <c r="J34" s="329">
        <f t="shared" si="3"/>
        <v>988</v>
      </c>
      <c r="K34" s="324">
        <f t="shared" si="9"/>
        <v>0</v>
      </c>
      <c r="L34" s="324">
        <f t="shared" si="9"/>
        <v>0</v>
      </c>
      <c r="M34" s="324">
        <f t="shared" si="9"/>
        <v>2</v>
      </c>
      <c r="N34" s="329">
        <f t="shared" si="4"/>
        <v>-2</v>
      </c>
      <c r="O34" s="324">
        <f t="shared" si="9"/>
        <v>0</v>
      </c>
      <c r="P34" s="324">
        <f t="shared" si="9"/>
        <v>0</v>
      </c>
      <c r="Q34" s="329">
        <f t="shared" si="7"/>
        <v>-2</v>
      </c>
      <c r="R34" s="340">
        <f t="shared" si="8"/>
        <v>990</v>
      </c>
    </row>
    <row r="35" spans="1:18" ht="15.75">
      <c r="A35" s="339"/>
      <c r="B35" s="321" t="s">
        <v>121</v>
      </c>
      <c r="C35" s="152" t="s">
        <v>569</v>
      </c>
      <c r="D35" s="328">
        <v>1006</v>
      </c>
      <c r="E35" s="328"/>
      <c r="F35" s="328"/>
      <c r="G35" s="329">
        <f t="shared" si="2"/>
        <v>1006</v>
      </c>
      <c r="H35" s="328"/>
      <c r="I35" s="328">
        <v>18</v>
      </c>
      <c r="J35" s="329">
        <f t="shared" si="3"/>
        <v>988</v>
      </c>
      <c r="K35" s="328"/>
      <c r="L35" s="328"/>
      <c r="M35" s="328">
        <v>2</v>
      </c>
      <c r="N35" s="329">
        <f t="shared" si="4"/>
        <v>-2</v>
      </c>
      <c r="O35" s="328"/>
      <c r="P35" s="328"/>
      <c r="Q35" s="329">
        <f t="shared" si="7"/>
        <v>-2</v>
      </c>
      <c r="R35" s="340">
        <f t="shared" si="8"/>
        <v>990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17704</v>
      </c>
      <c r="E40" s="330">
        <f aca="true" t="shared" si="10" ref="E40:P40">E29+E34+E39</f>
        <v>0</v>
      </c>
      <c r="F40" s="330">
        <f t="shared" si="10"/>
        <v>130</v>
      </c>
      <c r="G40" s="329">
        <f t="shared" si="2"/>
        <v>17574</v>
      </c>
      <c r="H40" s="330">
        <f t="shared" si="10"/>
        <v>0</v>
      </c>
      <c r="I40" s="330">
        <f t="shared" si="10"/>
        <v>18</v>
      </c>
      <c r="J40" s="329">
        <f t="shared" si="3"/>
        <v>17556</v>
      </c>
      <c r="K40" s="330">
        <f t="shared" si="10"/>
        <v>0</v>
      </c>
      <c r="L40" s="330">
        <f t="shared" si="10"/>
        <v>0</v>
      </c>
      <c r="M40" s="330">
        <f t="shared" si="10"/>
        <v>2</v>
      </c>
      <c r="N40" s="329">
        <f t="shared" si="4"/>
        <v>-2</v>
      </c>
      <c r="O40" s="330">
        <f t="shared" si="10"/>
        <v>0</v>
      </c>
      <c r="P40" s="330">
        <f t="shared" si="10"/>
        <v>0</v>
      </c>
      <c r="Q40" s="329">
        <f t="shared" si="7"/>
        <v>-2</v>
      </c>
      <c r="R40" s="340">
        <f t="shared" si="8"/>
        <v>17558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18450</v>
      </c>
      <c r="E42" s="349">
        <f>E19+E20+E21+E27+E40+E41</f>
        <v>0</v>
      </c>
      <c r="F42" s="349">
        <f aca="true" t="shared" si="11" ref="F42:R42">F19+F20+F21+F27+F40+F41</f>
        <v>130</v>
      </c>
      <c r="G42" s="349">
        <f t="shared" si="11"/>
        <v>18320</v>
      </c>
      <c r="H42" s="349">
        <f t="shared" si="11"/>
        <v>0</v>
      </c>
      <c r="I42" s="349">
        <f t="shared" si="11"/>
        <v>18</v>
      </c>
      <c r="J42" s="349">
        <f t="shared" si="11"/>
        <v>18302</v>
      </c>
      <c r="K42" s="349">
        <f t="shared" si="11"/>
        <v>262</v>
      </c>
      <c r="L42" s="349">
        <f t="shared" si="11"/>
        <v>11</v>
      </c>
      <c r="M42" s="349">
        <f t="shared" si="11"/>
        <v>2</v>
      </c>
      <c r="N42" s="349">
        <f t="shared" si="11"/>
        <v>271</v>
      </c>
      <c r="O42" s="349">
        <f t="shared" si="11"/>
        <v>0</v>
      </c>
      <c r="P42" s="349">
        <f t="shared" si="11"/>
        <v>0</v>
      </c>
      <c r="Q42" s="349">
        <f t="shared" si="11"/>
        <v>271</v>
      </c>
      <c r="R42" s="350">
        <f t="shared" si="11"/>
        <v>18031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44490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998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7">
      <selection activeCell="E99" sqref="E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2089</v>
      </c>
      <c r="D13" s="362">
        <f>SUM(D14:D16)</f>
        <v>0</v>
      </c>
      <c r="E13" s="369">
        <f>SUM(E14:E16)</f>
        <v>2089</v>
      </c>
      <c r="F13" s="133"/>
    </row>
    <row r="14" spans="1:6" ht="15.75">
      <c r="A14" s="370" t="s">
        <v>596</v>
      </c>
      <c r="B14" s="135" t="s">
        <v>597</v>
      </c>
      <c r="C14" s="368">
        <v>2089</v>
      </c>
      <c r="D14" s="368"/>
      <c r="E14" s="369">
        <f aca="true" t="shared" si="0" ref="E14:E44">C14-D14</f>
        <v>2089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2089</v>
      </c>
      <c r="D21" s="440">
        <f>D13+D17+D18</f>
        <v>0</v>
      </c>
      <c r="E21" s="441">
        <f>E13+E17+E18</f>
        <v>2089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22</v>
      </c>
      <c r="D23" s="443"/>
      <c r="E23" s="442">
        <f t="shared" si="0"/>
        <v>22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2352</v>
      </c>
      <c r="D26" s="362">
        <f>SUM(D27:D29)</f>
        <v>2352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708</v>
      </c>
      <c r="D27" s="368">
        <v>708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36</v>
      </c>
      <c r="D28" s="368">
        <v>36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1608</v>
      </c>
      <c r="D29" s="368">
        <v>1608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31</v>
      </c>
      <c r="D30" s="368">
        <v>31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15</v>
      </c>
      <c r="D40" s="362">
        <f>SUM(D41:D44)</f>
        <v>15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15</v>
      </c>
      <c r="D44" s="368">
        <v>15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2398</v>
      </c>
      <c r="D45" s="438">
        <f>D26+D30+D31+D33+D32+D34+D35+D40</f>
        <v>2398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4509</v>
      </c>
      <c r="D46" s="444">
        <f>D45+D23+D21+D11</f>
        <v>2398</v>
      </c>
      <c r="E46" s="445">
        <f>E45+E23+E21+E11</f>
        <v>2111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88</v>
      </c>
      <c r="D54" s="138">
        <f>SUM(D55:D57)</f>
        <v>0</v>
      </c>
      <c r="E54" s="136">
        <f>C54-D54</f>
        <v>88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88</v>
      </c>
      <c r="D57" s="197"/>
      <c r="E57" s="136">
        <f t="shared" si="1"/>
        <v>88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88</v>
      </c>
      <c r="D68" s="435">
        <f>D54+D58+D63+D64+D65+D66</f>
        <v>0</v>
      </c>
      <c r="E68" s="436">
        <f t="shared" si="1"/>
        <v>88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308</v>
      </c>
      <c r="D73" s="137">
        <f>SUM(D74:D76)</f>
        <v>308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308</v>
      </c>
      <c r="D76" s="197">
        <v>308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538</v>
      </c>
      <c r="D77" s="138">
        <f>D78+D80</f>
        <v>538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538</v>
      </c>
      <c r="D78" s="197">
        <v>538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</v>
      </c>
      <c r="D87" s="134">
        <f>SUM(D88:D92)+D96</f>
        <v>14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861</v>
      </c>
      <c r="D98" s="433">
        <f>D87+D82+D77+D73+D97</f>
        <v>861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949</v>
      </c>
      <c r="D99" s="427">
        <f>D98+D70+D68</f>
        <v>861</v>
      </c>
      <c r="E99" s="427">
        <f>E98+E70+E68</f>
        <v>88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44490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998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1017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1016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11463848</v>
      </c>
      <c r="D13" s="449"/>
      <c r="E13" s="449"/>
      <c r="F13" s="449">
        <v>16538</v>
      </c>
      <c r="G13" s="449"/>
      <c r="H13" s="449"/>
      <c r="I13" s="450">
        <f>F13+G13-H13</f>
        <v>16538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1008</v>
      </c>
      <c r="G16" s="449"/>
      <c r="H16" s="449">
        <v>18</v>
      </c>
      <c r="I16" s="450">
        <f t="shared" si="0"/>
        <v>990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11963848</v>
      </c>
      <c r="D18" s="456">
        <f t="shared" si="1"/>
        <v>0</v>
      </c>
      <c r="E18" s="456">
        <f t="shared" si="1"/>
        <v>0</v>
      </c>
      <c r="F18" s="456">
        <f t="shared" si="1"/>
        <v>17576</v>
      </c>
      <c r="G18" s="456">
        <f t="shared" si="1"/>
        <v>0</v>
      </c>
      <c r="H18" s="456">
        <f t="shared" si="1"/>
        <v>18</v>
      </c>
      <c r="I18" s="457">
        <f t="shared" si="0"/>
        <v>17558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2</v>
      </c>
      <c r="G20" s="449"/>
      <c r="H20" s="449"/>
      <c r="I20" s="450">
        <f t="shared" si="0"/>
        <v>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2472</v>
      </c>
      <c r="G24" s="449"/>
      <c r="H24" s="449">
        <v>87</v>
      </c>
      <c r="I24" s="450">
        <f t="shared" si="0"/>
        <v>2385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2474</v>
      </c>
      <c r="G27" s="456">
        <f t="shared" si="2"/>
        <v>0</v>
      </c>
      <c r="H27" s="456">
        <f t="shared" si="2"/>
        <v>87</v>
      </c>
      <c r="I27" s="457">
        <f t="shared" si="0"/>
        <v>2387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44490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 t="s">
        <v>998</v>
      </c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2020-04-23T07:37:27Z</cp:lastPrinted>
  <dcterms:created xsi:type="dcterms:W3CDTF">2006-09-16T00:00:00Z</dcterms:created>
  <dcterms:modified xsi:type="dcterms:W3CDTF">2021-10-21T12:32:04Z</dcterms:modified>
  <cp:category/>
  <cp:version/>
  <cp:contentType/>
  <cp:contentStatus/>
</cp:coreProperties>
</file>