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<sst xmlns="http://schemas.openxmlformats.org/spreadsheetml/2006/main" count="1067" uniqueCount="874">
  <si>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</si>
  <si>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</si>
  <si>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</si>
  <si>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</si>
  <si>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</si>
  <si>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</si>
  <si>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</si>
  <si>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</si>
  <si>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</si>
  <si>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</si>
  <si>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</si>
  <si>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</si>
  <si>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</si>
  <si>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</si>
  <si>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</si>
  <si>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</si>
  <si>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</si>
  <si>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</si>
  <si>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</si>
  <si>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</si>
  <si>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</si>
  <si>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</si>
  <si>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</si>
  <si>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</si>
  <si>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</si>
  <si>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</si>
  <si>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</si>
  <si>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</si>
  <si>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</si>
  <si>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</si>
  <si>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</si>
  <si>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</si>
  <si>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</si>
  <si>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</si>
  <si>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</si>
  <si>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</si>
  <si>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</si>
  <si>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</si>
  <si>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</si>
  <si>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</si>
  <si>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</si>
  <si>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</si>
  <si>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</si>
  <si>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</si>
  <si>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</si>
  <si>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</si>
  <si>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</si>
  <si>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</si>
  <si>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</si>
  <si>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</si>
  <si>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</si>
  <si>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</si>
  <si>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</si>
  <si>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</si>
  <si>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</si>
  <si>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</si>
  <si>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</si>
  <si>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</si>
  <si>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</si>
  <si>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</si>
  <si>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</si>
  <si>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</si>
  <si>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</si>
  <si>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</si>
  <si>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</si>
  <si>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</si>
  <si>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</si>
  <si>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</si>
  <si>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</si>
  <si>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</si>
  <si>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</si>
  <si>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</si>
  <si>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</si>
  <si>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</si>
  <si>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</si>
  <si>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</si>
  <si>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</si>
  <si>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</si>
  <si>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</si>
  <si>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</si>
  <si>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</si>
  <si>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</si>
  <si>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</si>
  <si>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</si>
  <si>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</si>
  <si>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</si>
  <si>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</si>
  <si>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</si>
  <si>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</si>
  <si>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</si>
  <si>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</si>
  <si>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</si>
  <si>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</si>
  <si>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</si>
  <si>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</si>
  <si>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</si>
  <si>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</si>
  <si>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</si>
  <si>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</si>
  <si>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</si>
  <si>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</si>
  <si>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</si>
  <si>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</si>
  <si>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</si>
  <si>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</si>
  <si>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</si>
  <si>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</si>
  <si>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</si>
  <si>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</si>
  <si>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</si>
  <si>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</si>
  <si>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</si>
  <si>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</si>
  <si>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</si>
  <si>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</si>
  <si>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</si>
  <si>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</si>
  <si>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</si>
  <si>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</si>
  <si>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</si>
  <si>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</si>
  <si>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</si>
  <si>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</si>
  <si>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</si>
  <si>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</si>
  <si>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</si>
  <si>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</si>
  <si>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</si>
  <si>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</si>
  <si>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</si>
  <si>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</si>
  <si>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</si>
  <si>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</si>
  <si>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</si>
  <si>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</si>
  <si>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</si>
  <si>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</si>
  <si>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</si>
  <si>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</si>
  <si>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</si>
  <si>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</si>
  <si>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</si>
  <si>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</si>
  <si>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</si>
  <si>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</si>
  <si>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</si>
  <si>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</si>
  <si>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</si>
  <si>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</si>
  <si>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</si>
  <si>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</si>
  <si>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</si>
  <si>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</si>
  <si>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</si>
  <si>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</si>
  <si>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</si>
  <si>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</si>
  <si>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</si>
  <si>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</si>
  <si>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</si>
  <si>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</si>
  <si>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</si>
  <si>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</si>
  <si>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</si>
  <si>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</si>
  <si>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</si>
  <si>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</si>
  <si>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</si>
  <si>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</si>
  <si>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</si>
  <si>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</si>
  <si>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</si>
  <si>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</si>
  <si>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</si>
  <si>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</si>
  <si>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</si>
  <si>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</si>
  <si>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</si>
  <si>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</si>
  <si>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</si>
  <si>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</si>
  <si>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</si>
  <si>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</si>
  <si>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</si>
  <si>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</si>
  <si>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</si>
  <si>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</si>
  <si>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</si>
  <si>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</si>
  <si>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</si>
  <si>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</si>
  <si>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</si>
  <si>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</si>
  <si>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</si>
  <si>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</si>
  <si>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</si>
  <si>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</si>
  <si>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</si>
  <si>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</si>
  <si>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</si>
  <si>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</si>
  <si>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</si>
  <si>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</si>
  <si>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</si>
  <si>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</si>
  <si>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</si>
  <si>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</si>
  <si>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</si>
  <si>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</si>
  <si>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</si>
  <si>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</si>
  <si>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</si>
  <si>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</si>
  <si>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</si>
  <si>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</si>
  <si>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</si>
  <si>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</si>
  <si>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</si>
  <si>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</si>
  <si>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</si>
  <si>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</si>
  <si>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</si>
  <si>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</si>
  <si>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</si>
  <si>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</si>
  <si>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</si>
  <si>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</si>
  <si>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</si>
  <si>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</si>
  <si>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</si>
  <si>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</si>
  <si>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</si>
  <si>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</si>
  <si>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</si>
  <si>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</si>
  <si>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</si>
  <si>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</si>
  <si>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</si>
  <si>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</si>
  <si>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</si>
  <si>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</si>
  <si>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</si>
  <si>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</si>
  <si>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</si>
  <si>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</si>
  <si>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</si>
  <si>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</si>
  <si>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</si>
  <si>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</si>
  <si>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</si>
  <si>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</si>
  <si>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</si>
  <si>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</si>
  <si>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</si>
  <si>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</si>
  <si>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</si>
  <si>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</si>
  <si>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</si>
  <si>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</si>
  <si>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</si>
  <si>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</si>
  <si>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</si>
  <si>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</si>
  <si>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</si>
  <si>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</si>
  <si>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</si>
  <si>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</si>
  <si>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</si>
  <si>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</si>
  <si>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</si>
  <si>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</si>
  <si>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</si>
  <si>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</si>
  <si>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</si>
  <si>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</si>
  <si>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</si>
  <si>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</si>
  <si>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</si>
  <si>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</si>
  <si>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</si>
  <si>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</si>
  <si>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</si>
  <si>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</si>
  <si>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</si>
  <si>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</si>
  <si>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</si>
  <si>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</si>
  <si>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</si>
  <si>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</si>
  <si>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</si>
  <si>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</si>
  <si>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</si>
  <si>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</si>
  <si>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</si>
  <si>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</si>
  <si>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</si>
  <si>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</si>
  <si>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</si>
  <si>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</si>
  <si>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</si>
  <si>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</si>
  <si>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</si>
  <si>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</si>
  <si>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</si>
  <si>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</si>
  <si>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</si>
  <si>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</si>
  <si>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</si>
  <si>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</si>
  <si>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</si>
  <si>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</si>
  <si>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</si>
  <si>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</si>
  <si>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</si>
  <si>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</si>
  <si>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</si>
  <si>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</si>
  <si>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</si>
  <si>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</si>
  <si>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</si>
  <si>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</si>
  <si>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</si>
  <si>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</si>
  <si>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</si>
  <si>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</si>
  <si>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</si>
  <si>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</si>
  <si>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</si>
  <si>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</si>
  <si>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</si>
  <si>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</si>
  <si>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</si>
  <si>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</si>
  <si>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</si>
  <si>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</si>
  <si>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</si>
  <si>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</si>
  <si>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</si>
  <si>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</si>
  <si>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</si>
  <si>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</si>
  <si>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</si>
  <si>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</si>
  <si>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</si>
  <si>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</si>
  <si>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</si>
  <si>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</si>
  <si>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</si>
  <si>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</si>
  <si>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</si>
  <si>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</si>
  <si>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</si>
  <si>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</si>
  <si>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</si>
  <si>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</si>
  <si>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</si>
  <si>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</si>
  <si>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</si>
  <si>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</si>
  <si>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</si>
  <si>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</si>
  <si>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</si>
  <si>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</si>
  <si>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</si>
  <si>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</si>
  <si>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</si>
  <si>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</si>
  <si>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</si>
  <si>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</si>
  <si>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</si>
  <si>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</si>
  <si>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</si>
  <si>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</si>
  <si>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</si>
  <si>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</si>
  <si>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</si>
  <si>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</si>
  <si>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</si>
  <si>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</si>
  <si>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</si>
  <si>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</si>
  <si>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</si>
  <si>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</si>
  <si>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</si>
  <si>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</si>
  <si>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</si>
  <si>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</si>
  <si>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</si>
  <si>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</si>
  <si>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</si>
  <si>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</si>
  <si>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</si>
  <si>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</si>
  <si>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</si>
  <si>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</si>
  <si>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</si>
  <si>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</si>
  <si>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</si>
  <si>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</si>
  <si>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</si>
  <si>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</si>
  <si>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</si>
  <si>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</si>
  <si>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</si>
  <si>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</si>
  <si>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</si>
  <si>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</si>
  <si>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</si>
  <si>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</si>
  <si>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</si>
  <si>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</si>
  <si>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</si>
  <si>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</si>
  <si>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</si>
  <si>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</si>
  <si>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</si>
  <si>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</si>
  <si>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</si>
  <si>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</si>
  <si>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</si>
  <si>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</si>
  <si>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</si>
  <si>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</si>
  <si>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</si>
  <si>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</si>
  <si>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</si>
  <si>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</si>
  <si>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</si>
  <si>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</si>
  <si>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</si>
  <si>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</si>
  <si>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</si>
  <si>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</si>
  <si>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</si>
  <si>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</si>
  <si>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</si>
  <si>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</si>
  <si>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</si>
  <si>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</si>
  <si>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</si>
  <si>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</si>
  <si>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</si>
  <si>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</si>
  <si>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</si>
  <si>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</si>
  <si>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</si>
  <si>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</si>
  <si>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</si>
  <si>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</si>
  <si>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</si>
  <si>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</si>
  <si>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</si>
  <si>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</si>
  <si>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</si>
  <si>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</si>
  <si>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</si>
  <si>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</si>
  <si>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</si>
  <si>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</si>
  <si>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</si>
  <si>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</si>
  <si>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</si>
  <si>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</si>
  <si>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</si>
  <si>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</si>
  <si>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</si>
  <si>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</si>
  <si>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</si>
  <si>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</si>
  <si>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</si>
  <si>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</si>
  <si>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</si>
  <si>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</si>
  <si>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</si>
  <si>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</si>
  <si>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</si>
  <si>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</si>
  <si>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</si>
  <si>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</si>
  <si>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</si>
  <si>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</si>
  <si>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</si>
  <si>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</si>
  <si>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</si>
  <si>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</si>
  <si>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</si>
  <si>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</si>
  <si>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</si>
  <si>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</si>
  <si>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</si>
  <si>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</si>
  <si>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</si>
  <si>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</si>
  <si>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</si>
  <si>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</si>
  <si>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</si>
  <si>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</si>
  <si>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</si>
  <si>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</si>
  <si>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</si>
  <si>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</si>
  <si>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</si>
  <si>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</si>
  <si>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</si>
  <si>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</si>
  <si>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</si>
  <si>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</si>
  <si>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</si>
  <si>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</si>
  <si>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</si>
  <si>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</si>
  <si>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</si>
  <si>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</si>
  <si>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</si>
  <si>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</si>
  <si>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</si>
  <si>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</si>
  <si>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</si>
  <si>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</si>
  <si>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</si>
  <si>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</si>
  <si>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</si>
  <si>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</si>
  <si>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</si>
  <si>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</si>
  <si>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</si>
  <si>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</si>
  <si>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</si>
  <si>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</si>
  <si>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</si>
  <si>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</si>
  <si>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</si>
  <si>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</si>
  <si>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</si>
  <si>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</si>
  <si>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</si>
  <si>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</si>
  <si>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</si>
  <si>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</si>
  <si>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</si>
  <si>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</si>
  <si>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</si>
  <si>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</si>
  <si>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</si>
  <si>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</si>
  <si>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</si>
  <si>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</si>
  <si>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</si>
  <si>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</si>
  <si>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</si>
  <si>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</si>
  <si>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</si>
  <si>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</si>
  <si>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</si>
  <si>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</si>
  <si>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</si>
  <si>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</si>
  <si>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</si>
  <si>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</si>
  <si>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</si>
  <si>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</si>
  <si>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</si>
  <si>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</si>
  <si>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</si>
  <si>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</si>
  <si>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</si>
  <si>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</si>
  <si>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</si>
  <si>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</si>
  <si>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</si>
  <si>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</si>
  <si>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</si>
  <si>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</si>
  <si>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</si>
  <si>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</si>
  <si>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</si>
  <si>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</si>
  <si>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</si>
  <si>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</si>
  <si>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</si>
  <si>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</si>
  <si>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</si>
  <si>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</si>
  <si>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</si>
  <si>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</si>
  <si>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</si>
  <si>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</si>
  <si>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</si>
  <si>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</si>
  <si>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</si>
  <si>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</si>
  <si>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</si>
  <si>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</si>
  <si>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</si>
  <si>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</si>
  <si>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</si>
  <si>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</si>
  <si>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</si>
  <si>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</si>
  <si>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</si>
  <si>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</si>
  <si>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</si>
  <si>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</si>
  <si>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</si>
  <si>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</si>
  <si>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</si>
  <si>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</si>
  <si>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</si>
  <si>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</si>
  <si>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</si>
  <si>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</si>
  <si>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</si>
  <si>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</si>
  <si>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</si>
  <si>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</si>
  <si>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</si>
  <si>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</si>
  <si>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</si>
  <si>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</si>
  <si>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</si>
  <si>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</si>
  <si>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</si>
  <si>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</si>
  <si>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</si>
  <si>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</si>
  <si>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</si>
  <si>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</si>
  <si>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</si>
  <si>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</si>
  <si>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</si>
  <si>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</si>
  <si>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</si>
  <si>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</si>
  <si>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</si>
  <si>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</si>
  <si>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</si>
  <si>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</si>
  <si>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</si>
  <si>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</si>
  <si>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</si>
  <si>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</si>
  <si>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</si>
  <si>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</si>
  <si>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</si>
  <si>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</si>
  <si>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</si>
  <si>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</si>
  <si>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</si>
  <si>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</si>
  <si>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</si>
  <si>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</si>
  <si>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</si>
  <si>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</si>
  <si>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</si>
  <si>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</si>
  <si>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</si>
  <si>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</si>
  <si>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</si>
  <si>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</si>
  <si>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</si>
  <si>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</si>
  <si>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</si>
  <si>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</si>
  <si>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</si>
  <si>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</si>
  <si>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</si>
  <si>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</si>
  <si>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</si>
  <si>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</si>
  <si>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</si>
  <si>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</si>
  <si>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</si>
  <si>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</si>
  <si>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</si>
  <si>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</si>
  <si>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</si>
  <si>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</si>
  <si>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</si>
  <si>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</si>
  <si>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</si>
  <si>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</si>
  <si>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</si>
  <si>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</si>
  <si>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</si>
  <si>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</si>
  <si>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</si>
  <si>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</si>
  <si>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</si>
  <si>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</si>
  <si>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</si>
  <si>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</si>
  <si>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</si>
  <si>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</si>
  <si>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</si>
  <si>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</si>
  <si>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</si>
  <si>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</si>
  <si>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</si>
  <si>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</si>
  <si>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</si>
  <si>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</si>
  <si>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</si>
  <si>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</si>
  <si>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</si>
  <si>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</si>
  <si>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</si>
  <si>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</si>
  <si>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</si>
  <si>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</si>
  <si>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</si>
  <si>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</si>
  <si>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</si>
  <si>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</si>
  <si>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</si>
  <si>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</si>
  <si>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</si>
  <si>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</si>
  <si>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</si>
  <si>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</si>
  <si>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</si>
  <si>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</si>
  <si>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</si>
  <si>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</si>
  <si>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</si>
  <si>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</si>
  <si>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</si>
  <si>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</si>
  <si>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</si>
  <si>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</si>
  <si>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</si>
  <si>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</si>
  <si>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</si>
  <si>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</si>
  <si>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</si>
  <si>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</si>
  <si>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</si>
  <si>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</si>
  <si>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</si>
  <si>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</si>
  <si>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</si>
  <si>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</si>
  <si>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</si>
  <si>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</si>
  <si>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</si>
  <si>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</si>
  <si>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</si>
  <si>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</si>
  <si>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</si>
  <si>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</si>
  <si>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</si>
  <si>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</si>
  <si>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</si>
  <si>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</si>
  <si>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</si>
  <si>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</si>
  <si>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</si>
  <si>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</si>
  <si>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</si>
  <si>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</si>
  <si>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</si>
  <si>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</si>
  <si>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</si>
  <si>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</si>
  <si>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</si>
  <si>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</si>
  <si>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</si>
  <si>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</si>
  <si>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</si>
  <si>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</si>
  <si>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</si>
  <si>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</si>
  <si>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</si>
  <si>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</si>
  <si>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</si>
  <si>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</si>
  <si>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</si>
  <si>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</si>
  <si>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</si>
  <si>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</si>
  <si>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</si>
  <si>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</si>
  <si>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</si>
  <si>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</si>
  <si>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</si>
  <si>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</si>
  <si>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</si>
  <si>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</si>
  <si>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</si>
  <si>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</si>
  <si>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</si>
  <si>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</si>
  <si>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</si>
  <si>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</si>
  <si>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</si>
  <si>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</si>
  <si>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</si>
  <si>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</si>
  <si>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</si>
  <si>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</si>
  <si>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</si>
  <si>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</si>
  <si>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</si>
  <si>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</si>
  <si>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</si>
  <si>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</si>
  <si>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</si>
  <si>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</si>
  <si>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</si>
  <si>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</si>
  <si>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</si>
  <si>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</si>
  <si>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</si>
  <si>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</si>
  <si>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</si>
  <si>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</si>
  <si>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</si>
  <si>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</si>
  <si>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</si>
  <si>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</si>
  <si>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</si>
  <si>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</si>
  <si>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</si>
  <si>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</si>
  <si>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</si>
  <si>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</si>
  <si>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</si>
  <si>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</si>
  <si>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</si>
  <si>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</si>
  <si>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</si>
  <si>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</si>
  <si>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</si>
  <si>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</si>
  <si>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</si>
  <si>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</si>
  <si>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</si>
  <si>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</si>
  <si>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</si>
  <si>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</si>
  <si>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</si>
  <si>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</si>
  <si>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</si>
  <si>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</si>
  <si>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</si>
  <si>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</si>
  <si>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</si>
  <si>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</si>
  <si>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</si>
  <si>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</si>
  <si>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</si>
  <si>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</si>
  <si>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</si>
  <si>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</si>
  <si>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</si>
  <si>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</si>
  <si>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</si>
  <si>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</si>
  <si>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</si>
  <si>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</si>
  <si>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</si>
  <si>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</si>
  <si>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</si>
  <si>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</si>
  <si>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</si>
  <si>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</si>
  <si>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консолидиран</t>
  </si>
  <si>
    <t xml:space="preserve"> Ръководител:</t>
  </si>
  <si>
    <t>1. ТОДОРОВ - АГРО ЕООД</t>
  </si>
  <si>
    <t>2. ВИНОПОЛИ ЕООД</t>
  </si>
  <si>
    <t>1.ТОДОРОВ ПРОПЪРТИ МЕНИДЖМЪНТ ООД</t>
  </si>
  <si>
    <t>01.01.2010-30.09.2010</t>
  </si>
  <si>
    <t>Дата на съставяне: 25.11.2010 г.</t>
  </si>
  <si>
    <t>25.11.2010 г.</t>
  </si>
  <si>
    <t xml:space="preserve">Дата  на съставяне: 25.11.2010 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</si>
</sst>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130078447</v>
      </c>
    </row>
    <row r="4" spans="1:8" ht="15">
      <c r="A4" s="581" t="s">
        <v>3</v>
      </c>
      <c r="B4" s="587"/>
      <c r="C4" s="587"/>
      <c r="D4" s="587"/>
      <c r="E4" s="504" t="s">
        <v>865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607</v>
      </c>
      <c r="D11" s="151">
        <v>607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800</v>
      </c>
      <c r="D12" s="151">
        <v>807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609</v>
      </c>
      <c r="D13" s="151">
        <v>674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118</v>
      </c>
      <c r="D14" s="151">
        <v>122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278</v>
      </c>
      <c r="D15" s="151">
        <v>356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34</v>
      </c>
      <c r="D16" s="151">
        <v>34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5</v>
      </c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2476</v>
      </c>
      <c r="D19" s="155">
        <f>SUM(D11:D18)</f>
        <v>2635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343</v>
      </c>
      <c r="H20" s="158">
        <v>343</v>
      </c>
    </row>
    <row r="21" spans="1:18" ht="15">
      <c r="A21" s="235" t="s">
        <v>59</v>
      </c>
      <c r="B21" s="250" t="s">
        <v>60</v>
      </c>
      <c r="C21" s="151">
        <v>2079</v>
      </c>
      <c r="D21" s="151">
        <v>1899</v>
      </c>
      <c r="E21" s="251" t="s">
        <v>61</v>
      </c>
      <c r="F21" s="242" t="s">
        <v>62</v>
      </c>
      <c r="G21" s="156">
        <f>SUM(G22:G24)</f>
        <v>409</v>
      </c>
      <c r="H21" s="156">
        <f>SUM(H22:H24)</f>
        <v>409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14</v>
      </c>
      <c r="D23" s="151">
        <v>17</v>
      </c>
      <c r="E23" s="253" t="s">
        <v>68</v>
      </c>
      <c r="F23" s="242" t="s">
        <v>69</v>
      </c>
      <c r="G23" s="152">
        <v>409</v>
      </c>
      <c r="H23" s="152">
        <v>409</v>
      </c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752</v>
      </c>
      <c r="H25" s="154">
        <f>H19+H20+H21</f>
        <v>752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14</v>
      </c>
      <c r="D26" s="151">
        <v>16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29</v>
      </c>
      <c r="D27" s="155">
        <f>SUM(D23:D26)</f>
        <v>37</v>
      </c>
      <c r="E27" s="253" t="s">
        <v>83</v>
      </c>
      <c r="F27" s="242" t="s">
        <v>84</v>
      </c>
      <c r="G27" s="154">
        <f>SUM(G28:G30)</f>
        <v>23</v>
      </c>
      <c r="H27" s="154">
        <f>SUM(H28:H30)</f>
        <v>302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567</v>
      </c>
      <c r="H28" s="152">
        <v>474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-544</v>
      </c>
      <c r="H29" s="316">
        <v>-172</v>
      </c>
      <c r="M29" s="157"/>
    </row>
    <row r="30" spans="1:8" ht="15">
      <c r="A30" s="235" t="s">
        <v>90</v>
      </c>
      <c r="B30" s="241" t="s">
        <v>91</v>
      </c>
      <c r="C30" s="151">
        <v>6</v>
      </c>
      <c r="D30" s="151">
        <v>6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6</v>
      </c>
      <c r="D32" s="155">
        <f>D30+D31</f>
        <v>6</v>
      </c>
      <c r="E32" s="243" t="s">
        <v>100</v>
      </c>
      <c r="F32" s="242" t="s">
        <v>101</v>
      </c>
      <c r="G32" s="316">
        <v>-504</v>
      </c>
      <c r="H32" s="316">
        <v>-279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-481</v>
      </c>
      <c r="H33" s="154">
        <f>H27+H31+H32</f>
        <v>23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155</v>
      </c>
      <c r="D34" s="155">
        <f>SUM(D35:D38)</f>
        <v>155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3671</v>
      </c>
      <c r="H36" s="154">
        <f>H25+H17+H33</f>
        <v>4175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155</v>
      </c>
      <c r="D38" s="151">
        <v>155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585</v>
      </c>
      <c r="H44" s="152">
        <v>385</v>
      </c>
    </row>
    <row r="45" spans="1:15" ht="15">
      <c r="A45" s="235" t="s">
        <v>136</v>
      </c>
      <c r="B45" s="249" t="s">
        <v>137</v>
      </c>
      <c r="C45" s="155">
        <f>C34+C39+C44</f>
        <v>155</v>
      </c>
      <c r="D45" s="155">
        <f>D34+D39+D44</f>
        <v>155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45</v>
      </c>
      <c r="H48" s="152">
        <v>82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630</v>
      </c>
      <c r="H49" s="154">
        <f>SUM(H43:H48)</f>
        <v>467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116</v>
      </c>
      <c r="H53" s="152">
        <v>116</v>
      </c>
    </row>
    <row r="54" spans="1:8" ht="15">
      <c r="A54" s="235" t="s">
        <v>166</v>
      </c>
      <c r="B54" s="249" t="s">
        <v>167</v>
      </c>
      <c r="C54" s="151">
        <v>68</v>
      </c>
      <c r="D54" s="151">
        <v>68</v>
      </c>
      <c r="E54" s="237" t="s">
        <v>168</v>
      </c>
      <c r="F54" s="245" t="s">
        <v>169</v>
      </c>
      <c r="G54" s="152">
        <v>509</v>
      </c>
      <c r="H54" s="152">
        <v>507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4813</v>
      </c>
      <c r="D55" s="155">
        <f>D19+D20+D21+D27+D32+D45+D51+D53+D54</f>
        <v>4800</v>
      </c>
      <c r="E55" s="237" t="s">
        <v>172</v>
      </c>
      <c r="F55" s="261" t="s">
        <v>173</v>
      </c>
      <c r="G55" s="154">
        <f>G49+G51+G52+G53+G54</f>
        <v>1255</v>
      </c>
      <c r="H55" s="154">
        <f>H49+H51+H52+H53+H54</f>
        <v>1090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151</v>
      </c>
      <c r="D58" s="151">
        <v>179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153</v>
      </c>
      <c r="D59" s="151">
        <v>182</v>
      </c>
      <c r="E59" s="251" t="s">
        <v>181</v>
      </c>
      <c r="F59" s="242" t="s">
        <v>182</v>
      </c>
      <c r="G59" s="152">
        <v>862</v>
      </c>
      <c r="H59" s="152">
        <v>1050</v>
      </c>
      <c r="M59" s="157"/>
    </row>
    <row r="60" spans="1:8" ht="15">
      <c r="A60" s="235" t="s">
        <v>183</v>
      </c>
      <c r="B60" s="241" t="s">
        <v>184</v>
      </c>
      <c r="C60" s="151">
        <v>140</v>
      </c>
      <c r="D60" s="151">
        <v>156</v>
      </c>
      <c r="E60" s="237" t="s">
        <v>185</v>
      </c>
      <c r="F60" s="242" t="s">
        <v>186</v>
      </c>
      <c r="G60" s="152">
        <v>75</v>
      </c>
      <c r="H60" s="152">
        <v>96</v>
      </c>
    </row>
    <row r="61" spans="1:18" ht="15">
      <c r="A61" s="235" t="s">
        <v>187</v>
      </c>
      <c r="B61" s="244" t="s">
        <v>188</v>
      </c>
      <c r="C61" s="151">
        <v>918</v>
      </c>
      <c r="D61" s="151">
        <v>1074</v>
      </c>
      <c r="E61" s="243" t="s">
        <v>189</v>
      </c>
      <c r="F61" s="272" t="s">
        <v>190</v>
      </c>
      <c r="G61" s="154">
        <f>SUM(G62:G68)</f>
        <v>1137</v>
      </c>
      <c r="H61" s="154">
        <f>SUM(H62:H68)</f>
        <v>642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12</v>
      </c>
      <c r="H62" s="152">
        <v>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1362</v>
      </c>
      <c r="D64" s="155">
        <f>SUM(D58:D63)</f>
        <v>1591</v>
      </c>
      <c r="E64" s="237" t="s">
        <v>200</v>
      </c>
      <c r="F64" s="242" t="s">
        <v>201</v>
      </c>
      <c r="G64" s="152">
        <v>448</v>
      </c>
      <c r="H64" s="152">
        <v>419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348</v>
      </c>
      <c r="H66" s="152">
        <v>89</v>
      </c>
    </row>
    <row r="67" spans="1:8" ht="15">
      <c r="A67" s="235" t="s">
        <v>207</v>
      </c>
      <c r="B67" s="241" t="s">
        <v>208</v>
      </c>
      <c r="C67" s="151">
        <v>153</v>
      </c>
      <c r="D67" s="151">
        <v>76</v>
      </c>
      <c r="E67" s="237" t="s">
        <v>209</v>
      </c>
      <c r="F67" s="242" t="s">
        <v>210</v>
      </c>
      <c r="G67" s="152">
        <v>99</v>
      </c>
      <c r="H67" s="152">
        <v>28</v>
      </c>
    </row>
    <row r="68" spans="1:8" ht="15">
      <c r="A68" s="235" t="s">
        <v>211</v>
      </c>
      <c r="B68" s="241" t="s">
        <v>212</v>
      </c>
      <c r="C68" s="151">
        <v>97</v>
      </c>
      <c r="D68" s="151">
        <v>246</v>
      </c>
      <c r="E68" s="237" t="s">
        <v>213</v>
      </c>
      <c r="F68" s="242" t="s">
        <v>214</v>
      </c>
      <c r="G68" s="152">
        <v>220</v>
      </c>
      <c r="H68" s="152">
        <v>103</v>
      </c>
    </row>
    <row r="69" spans="1:8" ht="15">
      <c r="A69" s="235" t="s">
        <v>215</v>
      </c>
      <c r="B69" s="241" t="s">
        <v>216</v>
      </c>
      <c r="C69" s="151">
        <v>32</v>
      </c>
      <c r="D69" s="151">
        <v>44</v>
      </c>
      <c r="E69" s="251" t="s">
        <v>78</v>
      </c>
      <c r="F69" s="242" t="s">
        <v>217</v>
      </c>
      <c r="G69" s="152">
        <v>20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</v>
      </c>
      <c r="D71" s="151">
        <v>4</v>
      </c>
      <c r="E71" s="253" t="s">
        <v>46</v>
      </c>
      <c r="F71" s="273" t="s">
        <v>224</v>
      </c>
      <c r="G71" s="161">
        <f>G59+G60+G61+G69+G70</f>
        <v>2094</v>
      </c>
      <c r="H71" s="161">
        <f>H59+H60+H61+H69+H70</f>
        <v>1789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14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297</v>
      </c>
      <c r="D75" s="155">
        <f>SUM(D67:D74)</f>
        <v>373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14</v>
      </c>
      <c r="H76" s="152">
        <v>26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2108</v>
      </c>
      <c r="H79" s="162">
        <f>H71+H74+H75+H76</f>
        <v>1815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541</v>
      </c>
      <c r="D87" s="151">
        <v>266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</v>
      </c>
      <c r="D88" s="151">
        <v>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548</v>
      </c>
      <c r="D91" s="155">
        <f>SUM(D87:D90)</f>
        <v>277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14</v>
      </c>
      <c r="D92" s="151">
        <v>39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2221</v>
      </c>
      <c r="D93" s="155">
        <f>D64+D75+D84+D91+D92</f>
        <v>2280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7034</v>
      </c>
      <c r="D94" s="164">
        <f>D93+D55</f>
        <v>7080</v>
      </c>
      <c r="E94" s="449" t="s">
        <v>270</v>
      </c>
      <c r="F94" s="289" t="s">
        <v>271</v>
      </c>
      <c r="G94" s="165">
        <f>G36+G39+G55+G79</f>
        <v>7034</v>
      </c>
      <c r="H94" s="165">
        <f>H36+H39+H55+H79</f>
        <v>7080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5" t="s">
        <v>859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860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ТОДОРОВ АД</v>
      </c>
      <c r="C2" s="590"/>
      <c r="D2" s="590"/>
      <c r="E2" s="590"/>
      <c r="F2" s="578" t="s">
        <v>2</v>
      </c>
      <c r="G2" s="578"/>
      <c r="H2" s="526">
        <f>'справка №1-БАЛАНС'!H3</f>
        <v>130078447</v>
      </c>
    </row>
    <row r="3" spans="1:8" ht="15">
      <c r="A3" s="467" t="s">
        <v>274</v>
      </c>
      <c r="B3" s="590" t="str">
        <f>'справка №1-БАЛАНС'!E4</f>
        <v>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7" t="str">
        <f>'справка №1-БАЛАНС'!E5</f>
        <v>01.01.2010-30.09.2010</v>
      </c>
      <c r="C4" s="577"/>
      <c r="D4" s="57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362</v>
      </c>
      <c r="D9" s="46">
        <v>604</v>
      </c>
      <c r="E9" s="298" t="s">
        <v>284</v>
      </c>
      <c r="F9" s="549" t="s">
        <v>285</v>
      </c>
      <c r="G9" s="550">
        <v>847</v>
      </c>
      <c r="H9" s="550">
        <v>1020</v>
      </c>
    </row>
    <row r="10" spans="1:8" ht="12">
      <c r="A10" s="298" t="s">
        <v>286</v>
      </c>
      <c r="B10" s="299" t="s">
        <v>287</v>
      </c>
      <c r="C10" s="46">
        <v>362</v>
      </c>
      <c r="D10" s="46">
        <v>438</v>
      </c>
      <c r="E10" s="298" t="s">
        <v>288</v>
      </c>
      <c r="F10" s="549" t="s">
        <v>289</v>
      </c>
      <c r="G10" s="550">
        <v>18</v>
      </c>
      <c r="H10" s="550">
        <v>44</v>
      </c>
    </row>
    <row r="11" spans="1:8" ht="12">
      <c r="A11" s="298" t="s">
        <v>290</v>
      </c>
      <c r="B11" s="299" t="s">
        <v>291</v>
      </c>
      <c r="C11" s="46">
        <v>170</v>
      </c>
      <c r="D11" s="46">
        <v>185</v>
      </c>
      <c r="E11" s="300" t="s">
        <v>292</v>
      </c>
      <c r="F11" s="549" t="s">
        <v>293</v>
      </c>
      <c r="G11" s="550">
        <v>4</v>
      </c>
      <c r="H11" s="550">
        <v>30</v>
      </c>
    </row>
    <row r="12" spans="1:8" ht="12">
      <c r="A12" s="298" t="s">
        <v>294</v>
      </c>
      <c r="B12" s="299" t="s">
        <v>295</v>
      </c>
      <c r="C12" s="46">
        <v>318</v>
      </c>
      <c r="D12" s="46">
        <v>361</v>
      </c>
      <c r="E12" s="300" t="s">
        <v>78</v>
      </c>
      <c r="F12" s="549" t="s">
        <v>296</v>
      </c>
      <c r="G12" s="550">
        <v>15</v>
      </c>
      <c r="H12" s="550">
        <v>17</v>
      </c>
    </row>
    <row r="13" spans="1:18" ht="12">
      <c r="A13" s="298" t="s">
        <v>297</v>
      </c>
      <c r="B13" s="299" t="s">
        <v>298</v>
      </c>
      <c r="C13" s="46">
        <v>42</v>
      </c>
      <c r="D13" s="46">
        <v>52</v>
      </c>
      <c r="E13" s="301" t="s">
        <v>51</v>
      </c>
      <c r="F13" s="551" t="s">
        <v>299</v>
      </c>
      <c r="G13" s="548">
        <f>SUM(G9:G12)</f>
        <v>884</v>
      </c>
      <c r="H13" s="548">
        <f>SUM(H9:H12)</f>
        <v>1111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16</v>
      </c>
      <c r="D14" s="46">
        <v>40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129</v>
      </c>
      <c r="D15" s="47">
        <v>7</v>
      </c>
      <c r="E15" s="296" t="s">
        <v>304</v>
      </c>
      <c r="F15" s="554" t="s">
        <v>305</v>
      </c>
      <c r="G15" s="550">
        <v>13</v>
      </c>
      <c r="H15" s="550">
        <v>1</v>
      </c>
    </row>
    <row r="16" spans="1:8" ht="12">
      <c r="A16" s="298" t="s">
        <v>306</v>
      </c>
      <c r="B16" s="299" t="s">
        <v>307</v>
      </c>
      <c r="C16" s="47">
        <v>-101</v>
      </c>
      <c r="D16" s="47">
        <v>-304</v>
      </c>
      <c r="E16" s="298" t="s">
        <v>308</v>
      </c>
      <c r="F16" s="552" t="s">
        <v>309</v>
      </c>
      <c r="G16" s="555">
        <v>13</v>
      </c>
      <c r="H16" s="555">
        <v>1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1298</v>
      </c>
      <c r="D19" s="49">
        <f>SUM(D9:D15)+D16</f>
        <v>1383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93</v>
      </c>
      <c r="D22" s="46">
        <v>166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9</v>
      </c>
      <c r="D25" s="46">
        <v>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103</v>
      </c>
      <c r="D26" s="49">
        <f>SUM(D22:D25)</f>
        <v>175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1401</v>
      </c>
      <c r="D28" s="50">
        <f>D26+D19</f>
        <v>1558</v>
      </c>
      <c r="E28" s="127" t="s">
        <v>338</v>
      </c>
      <c r="F28" s="554" t="s">
        <v>339</v>
      </c>
      <c r="G28" s="548">
        <f>G13+G15+G24</f>
        <v>897</v>
      </c>
      <c r="H28" s="548">
        <f>H13+H15+H24</f>
        <v>1112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504</v>
      </c>
      <c r="H30" s="53">
        <f>IF((D28-H28)&gt;0,D28-H28,0)</f>
        <v>446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1401</v>
      </c>
      <c r="D33" s="49">
        <f>D28-D31+D32</f>
        <v>1558</v>
      </c>
      <c r="E33" s="127" t="s">
        <v>352</v>
      </c>
      <c r="F33" s="554" t="s">
        <v>353</v>
      </c>
      <c r="G33" s="53">
        <f>G32-G31+G28</f>
        <v>897</v>
      </c>
      <c r="H33" s="53">
        <f>H32-H31+H28</f>
        <v>1112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504</v>
      </c>
      <c r="H34" s="548">
        <f>IF((D33-H33)&gt;0,D33-H33,0)</f>
        <v>446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504</v>
      </c>
      <c r="H39" s="559">
        <f>IF(H34&gt;0,IF(D35+H34&lt;0,0,D35+H34),IF(D34-D35&lt;0,D35-D34,0))</f>
        <v>446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504</v>
      </c>
      <c r="H41" s="52">
        <f>IF(D39=0,IF(H39-H40&gt;0,H39-H40+D40,0),IF(D39-D40&lt;0,D40-D39+H40,0))</f>
        <v>446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1401</v>
      </c>
      <c r="D42" s="53">
        <f>D33+D35+D39</f>
        <v>1558</v>
      </c>
      <c r="E42" s="128" t="s">
        <v>379</v>
      </c>
      <c r="F42" s="129" t="s">
        <v>380</v>
      </c>
      <c r="G42" s="53">
        <f>G39+G33</f>
        <v>1401</v>
      </c>
      <c r="H42" s="53">
        <f>H39+H33</f>
        <v>1558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856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872</v>
      </c>
      <c r="C48" s="427" t="s">
        <v>381</v>
      </c>
      <c r="D48" s="588" t="s">
        <v>861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862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01.01.2010-30.09.2010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1112</v>
      </c>
      <c r="D10" s="54">
        <v>2280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-534</v>
      </c>
      <c r="D11" s="54">
        <v>-1045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</v>
      </c>
      <c r="D13" s="54">
        <v>-146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-32</v>
      </c>
      <c r="D14" s="54">
        <v>-58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-25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-91</v>
      </c>
      <c r="D17" s="54">
        <v>-152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-11</v>
      </c>
      <c r="D19" s="54">
        <v>-10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440</v>
      </c>
      <c r="D20" s="55">
        <f>SUM(D10:D19)</f>
        <v>844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-151</v>
      </c>
      <c r="D22" s="54">
        <v>-396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12</v>
      </c>
      <c r="D23" s="54">
        <v>437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-147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-139</v>
      </c>
      <c r="D32" s="55">
        <f>SUM(D22:D31)</f>
        <v>-106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438</v>
      </c>
      <c r="D36" s="54">
        <v>2538</v>
      </c>
      <c r="E36" s="130"/>
      <c r="F36" s="130"/>
    </row>
    <row r="37" spans="1:6" ht="12">
      <c r="A37" s="332" t="s">
        <v>437</v>
      </c>
      <c r="B37" s="333" t="s">
        <v>438</v>
      </c>
      <c r="C37" s="54">
        <v>-424</v>
      </c>
      <c r="D37" s="54">
        <v>-3140</v>
      </c>
      <c r="E37" s="130"/>
      <c r="F37" s="130"/>
    </row>
    <row r="38" spans="1:6" ht="12">
      <c r="A38" s="332" t="s">
        <v>439</v>
      </c>
      <c r="B38" s="333" t="s">
        <v>440</v>
      </c>
      <c r="C38" s="54">
        <v>-45</v>
      </c>
      <c r="D38" s="54">
        <v>-45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1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-30</v>
      </c>
      <c r="D42" s="55">
        <f>SUM(D34:D41)</f>
        <v>-647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271</v>
      </c>
      <c r="D43" s="55">
        <f>D42+D32+D20</f>
        <v>91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277</v>
      </c>
      <c r="D44" s="132">
        <v>181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548</v>
      </c>
      <c r="D45" s="55">
        <f>D44+D43</f>
        <v>272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545</v>
      </c>
      <c r="D46" s="56">
        <v>269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01.01.2010-30.09.2010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343</v>
      </c>
      <c r="F11" s="58">
        <f>'справка №1-БАЛАНС'!H22</f>
        <v>0</v>
      </c>
      <c r="G11" s="58">
        <f>'справка №1-БАЛАНС'!H23</f>
        <v>409</v>
      </c>
      <c r="H11" s="60"/>
      <c r="I11" s="58">
        <f>'справка №1-БАЛАНС'!H28+'справка №1-БАЛАНС'!H31</f>
        <v>474</v>
      </c>
      <c r="J11" s="58">
        <f>'справка №1-БАЛАНС'!H29+'справка №1-БАЛАНС'!H32</f>
        <v>-451</v>
      </c>
      <c r="K11" s="60"/>
      <c r="L11" s="344">
        <f>SUM(C11:K11)</f>
        <v>4175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343</v>
      </c>
      <c r="F15" s="61">
        <f t="shared" si="2"/>
        <v>0</v>
      </c>
      <c r="G15" s="61">
        <f t="shared" si="2"/>
        <v>409</v>
      </c>
      <c r="H15" s="61">
        <f t="shared" si="2"/>
        <v>0</v>
      </c>
      <c r="I15" s="61">
        <f t="shared" si="2"/>
        <v>474</v>
      </c>
      <c r="J15" s="61">
        <f t="shared" si="2"/>
        <v>-451</v>
      </c>
      <c r="K15" s="61">
        <f t="shared" si="2"/>
        <v>0</v>
      </c>
      <c r="L15" s="344">
        <f t="shared" si="1"/>
        <v>4175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-504</v>
      </c>
      <c r="K16" s="60"/>
      <c r="L16" s="344">
        <f t="shared" si="1"/>
        <v>-504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343</v>
      </c>
      <c r="F29" s="59">
        <f t="shared" si="6"/>
        <v>0</v>
      </c>
      <c r="G29" s="59">
        <f t="shared" si="6"/>
        <v>409</v>
      </c>
      <c r="H29" s="59">
        <f t="shared" si="6"/>
        <v>0</v>
      </c>
      <c r="I29" s="59">
        <f t="shared" si="6"/>
        <v>474</v>
      </c>
      <c r="J29" s="59">
        <f t="shared" si="6"/>
        <v>-955</v>
      </c>
      <c r="K29" s="59">
        <f t="shared" si="6"/>
        <v>0</v>
      </c>
      <c r="L29" s="344">
        <f t="shared" si="1"/>
        <v>3671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343</v>
      </c>
      <c r="F32" s="59">
        <f t="shared" si="7"/>
        <v>0</v>
      </c>
      <c r="G32" s="59">
        <f t="shared" si="7"/>
        <v>409</v>
      </c>
      <c r="H32" s="59">
        <f t="shared" si="7"/>
        <v>0</v>
      </c>
      <c r="I32" s="59">
        <f t="shared" si="7"/>
        <v>474</v>
      </c>
      <c r="J32" s="59">
        <f t="shared" si="7"/>
        <v>-955</v>
      </c>
      <c r="K32" s="59">
        <f t="shared" si="7"/>
        <v>0</v>
      </c>
      <c r="L32" s="344">
        <f t="shared" si="1"/>
        <v>3671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2" t="s">
        <v>381</v>
      </c>
      <c r="E38" s="592"/>
      <c r="F38" s="592" t="s">
        <v>861</v>
      </c>
      <c r="G38" s="592"/>
      <c r="H38" s="592"/>
      <c r="I38" s="592"/>
      <c r="J38" s="15" t="s">
        <v>866</v>
      </c>
      <c r="K38" s="15"/>
      <c r="L38" s="592" t="s">
        <v>862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ТОДОРОВ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01.01.2010-30.09.2010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2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2" t="s">
        <v>528</v>
      </c>
      <c r="R5" s="612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3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3"/>
      <c r="R6" s="613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607</v>
      </c>
      <c r="E9" s="189"/>
      <c r="F9" s="189"/>
      <c r="G9" s="74">
        <f>D9+E9-F9</f>
        <v>607</v>
      </c>
      <c r="H9" s="65"/>
      <c r="I9" s="65"/>
      <c r="J9" s="74">
        <f>G9+H9-I9</f>
        <v>607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607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49</v>
      </c>
      <c r="L10" s="65">
        <v>7</v>
      </c>
      <c r="M10" s="65"/>
      <c r="N10" s="74">
        <f aca="true" t="shared" si="4" ref="N10:N39">K10+L10-M10</f>
        <v>56</v>
      </c>
      <c r="O10" s="65"/>
      <c r="P10" s="65"/>
      <c r="Q10" s="74">
        <f t="shared" si="0"/>
        <v>56</v>
      </c>
      <c r="R10" s="74">
        <f t="shared" si="1"/>
        <v>800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1130</v>
      </c>
      <c r="E11" s="189">
        <v>5</v>
      </c>
      <c r="F11" s="189"/>
      <c r="G11" s="74">
        <f t="shared" si="2"/>
        <v>1135</v>
      </c>
      <c r="H11" s="65"/>
      <c r="I11" s="65"/>
      <c r="J11" s="74">
        <f t="shared" si="3"/>
        <v>1135</v>
      </c>
      <c r="K11" s="65">
        <v>456</v>
      </c>
      <c r="L11" s="65">
        <v>70</v>
      </c>
      <c r="M11" s="65"/>
      <c r="N11" s="74">
        <f t="shared" si="4"/>
        <v>526</v>
      </c>
      <c r="O11" s="65"/>
      <c r="P11" s="65"/>
      <c r="Q11" s="74">
        <f t="shared" si="0"/>
        <v>526</v>
      </c>
      <c r="R11" s="74">
        <f t="shared" si="1"/>
        <v>609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12</v>
      </c>
      <c r="L12" s="65">
        <v>4</v>
      </c>
      <c r="M12" s="65"/>
      <c r="N12" s="74">
        <f t="shared" si="4"/>
        <v>16</v>
      </c>
      <c r="O12" s="65"/>
      <c r="P12" s="65"/>
      <c r="Q12" s="74">
        <f t="shared" si="0"/>
        <v>16</v>
      </c>
      <c r="R12" s="74">
        <f t="shared" si="1"/>
        <v>118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555</v>
      </c>
      <c r="E13" s="189"/>
      <c r="F13" s="189">
        <v>10</v>
      </c>
      <c r="G13" s="74">
        <f t="shared" si="2"/>
        <v>545</v>
      </c>
      <c r="H13" s="65"/>
      <c r="I13" s="65"/>
      <c r="J13" s="74">
        <f t="shared" si="3"/>
        <v>545</v>
      </c>
      <c r="K13" s="65">
        <v>199</v>
      </c>
      <c r="L13" s="65">
        <v>74</v>
      </c>
      <c r="M13" s="65">
        <v>6</v>
      </c>
      <c r="N13" s="74">
        <f t="shared" si="4"/>
        <v>267</v>
      </c>
      <c r="O13" s="65"/>
      <c r="P13" s="65"/>
      <c r="Q13" s="74">
        <f t="shared" si="0"/>
        <v>267</v>
      </c>
      <c r="R13" s="74">
        <f t="shared" si="1"/>
        <v>278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86</v>
      </c>
      <c r="E14" s="189">
        <v>7</v>
      </c>
      <c r="F14" s="189"/>
      <c r="G14" s="74">
        <f t="shared" si="2"/>
        <v>93</v>
      </c>
      <c r="H14" s="65"/>
      <c r="I14" s="65"/>
      <c r="J14" s="74">
        <f t="shared" si="3"/>
        <v>93</v>
      </c>
      <c r="K14" s="65">
        <v>52</v>
      </c>
      <c r="L14" s="65">
        <v>7</v>
      </c>
      <c r="M14" s="65"/>
      <c r="N14" s="74">
        <f t="shared" si="4"/>
        <v>59</v>
      </c>
      <c r="O14" s="65"/>
      <c r="P14" s="65"/>
      <c r="Q14" s="74">
        <f t="shared" si="0"/>
        <v>59</v>
      </c>
      <c r="R14" s="74">
        <f t="shared" si="1"/>
        <v>34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5</v>
      </c>
      <c r="E15" s="457">
        <v>7</v>
      </c>
      <c r="F15" s="457">
        <v>12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30</v>
      </c>
      <c r="E16" s="189"/>
      <c r="F16" s="189"/>
      <c r="G16" s="74">
        <f t="shared" si="2"/>
        <v>30</v>
      </c>
      <c r="H16" s="65"/>
      <c r="I16" s="65"/>
      <c r="J16" s="74">
        <f t="shared" si="3"/>
        <v>30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3403</v>
      </c>
      <c r="E17" s="194">
        <f>SUM(E9:E16)</f>
        <v>19</v>
      </c>
      <c r="F17" s="194">
        <f>SUM(F9:F16)</f>
        <v>22</v>
      </c>
      <c r="G17" s="74">
        <f t="shared" si="2"/>
        <v>3400</v>
      </c>
      <c r="H17" s="75">
        <f>SUM(H9:H16)</f>
        <v>0</v>
      </c>
      <c r="I17" s="75">
        <f>SUM(I9:I16)</f>
        <v>0</v>
      </c>
      <c r="J17" s="74">
        <f t="shared" si="3"/>
        <v>3400</v>
      </c>
      <c r="K17" s="75">
        <f>SUM(K9:K16)</f>
        <v>768</v>
      </c>
      <c r="L17" s="75">
        <f>SUM(L9:L16)</f>
        <v>162</v>
      </c>
      <c r="M17" s="75">
        <f>SUM(M9:M16)</f>
        <v>6</v>
      </c>
      <c r="N17" s="74">
        <f t="shared" si="4"/>
        <v>924</v>
      </c>
      <c r="O17" s="75">
        <f>SUM(O9:O16)</f>
        <v>0</v>
      </c>
      <c r="P17" s="75">
        <f>SUM(P9:P16)</f>
        <v>0</v>
      </c>
      <c r="Q17" s="74">
        <f t="shared" si="5"/>
        <v>924</v>
      </c>
      <c r="R17" s="74">
        <f t="shared" si="6"/>
        <v>2476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1899</v>
      </c>
      <c r="E19" s="187">
        <v>180</v>
      </c>
      <c r="F19" s="187"/>
      <c r="G19" s="74">
        <f t="shared" si="2"/>
        <v>2079</v>
      </c>
      <c r="H19" s="63"/>
      <c r="I19" s="63"/>
      <c r="J19" s="74">
        <f t="shared" si="3"/>
        <v>2079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2079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35</v>
      </c>
      <c r="E21" s="189"/>
      <c r="F21" s="189"/>
      <c r="G21" s="74">
        <f t="shared" si="2"/>
        <v>35</v>
      </c>
      <c r="H21" s="65"/>
      <c r="I21" s="65"/>
      <c r="J21" s="74">
        <f t="shared" si="3"/>
        <v>35</v>
      </c>
      <c r="K21" s="65">
        <v>18</v>
      </c>
      <c r="L21" s="65">
        <v>3</v>
      </c>
      <c r="M21" s="65"/>
      <c r="N21" s="74">
        <f t="shared" si="4"/>
        <v>21</v>
      </c>
      <c r="O21" s="65"/>
      <c r="P21" s="65"/>
      <c r="Q21" s="74">
        <f t="shared" si="5"/>
        <v>21</v>
      </c>
      <c r="R21" s="74">
        <f t="shared" si="6"/>
        <v>14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11</v>
      </c>
      <c r="E22" s="189"/>
      <c r="F22" s="189"/>
      <c r="G22" s="74">
        <f t="shared" si="2"/>
        <v>11</v>
      </c>
      <c r="H22" s="65"/>
      <c r="I22" s="65"/>
      <c r="J22" s="74">
        <f t="shared" si="3"/>
        <v>11</v>
      </c>
      <c r="K22" s="65">
        <v>7</v>
      </c>
      <c r="L22" s="65">
        <v>3</v>
      </c>
      <c r="M22" s="65"/>
      <c r="N22" s="74">
        <f t="shared" si="4"/>
        <v>10</v>
      </c>
      <c r="O22" s="65"/>
      <c r="P22" s="65"/>
      <c r="Q22" s="74">
        <f t="shared" si="5"/>
        <v>10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22</v>
      </c>
      <c r="E24" s="189"/>
      <c r="F24" s="189"/>
      <c r="G24" s="74">
        <f t="shared" si="2"/>
        <v>22</v>
      </c>
      <c r="H24" s="65"/>
      <c r="I24" s="65"/>
      <c r="J24" s="74">
        <f t="shared" si="3"/>
        <v>22</v>
      </c>
      <c r="K24" s="65">
        <v>6</v>
      </c>
      <c r="L24" s="65">
        <v>2</v>
      </c>
      <c r="M24" s="65"/>
      <c r="N24" s="74">
        <f t="shared" si="4"/>
        <v>8</v>
      </c>
      <c r="O24" s="65"/>
      <c r="P24" s="65"/>
      <c r="Q24" s="74">
        <f t="shared" si="5"/>
        <v>8</v>
      </c>
      <c r="R24" s="74">
        <f t="shared" si="6"/>
        <v>14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68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68</v>
      </c>
      <c r="H25" s="66">
        <f t="shared" si="7"/>
        <v>0</v>
      </c>
      <c r="I25" s="66">
        <f t="shared" si="7"/>
        <v>0</v>
      </c>
      <c r="J25" s="67">
        <f t="shared" si="3"/>
        <v>68</v>
      </c>
      <c r="K25" s="66">
        <f t="shared" si="7"/>
        <v>31</v>
      </c>
      <c r="L25" s="66">
        <f t="shared" si="7"/>
        <v>8</v>
      </c>
      <c r="M25" s="66">
        <f t="shared" si="7"/>
        <v>0</v>
      </c>
      <c r="N25" s="67">
        <f t="shared" si="4"/>
        <v>39</v>
      </c>
      <c r="O25" s="66">
        <f t="shared" si="7"/>
        <v>0</v>
      </c>
      <c r="P25" s="66">
        <f t="shared" si="7"/>
        <v>0</v>
      </c>
      <c r="Q25" s="67">
        <f t="shared" si="5"/>
        <v>39</v>
      </c>
      <c r="R25" s="67">
        <f t="shared" si="6"/>
        <v>29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155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155</v>
      </c>
      <c r="H27" s="70">
        <f t="shared" si="8"/>
        <v>0</v>
      </c>
      <c r="I27" s="70">
        <f t="shared" si="8"/>
        <v>0</v>
      </c>
      <c r="J27" s="71">
        <f t="shared" si="3"/>
        <v>155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155</v>
      </c>
      <c r="E31" s="189"/>
      <c r="F31" s="189"/>
      <c r="G31" s="74">
        <f t="shared" si="2"/>
        <v>155</v>
      </c>
      <c r="H31" s="72"/>
      <c r="I31" s="72"/>
      <c r="J31" s="74">
        <f t="shared" si="3"/>
        <v>155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155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155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155</v>
      </c>
      <c r="H38" s="75">
        <f t="shared" si="12"/>
        <v>0</v>
      </c>
      <c r="I38" s="75">
        <f t="shared" si="12"/>
        <v>0</v>
      </c>
      <c r="J38" s="74">
        <f t="shared" si="3"/>
        <v>155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5525</v>
      </c>
      <c r="E40" s="438">
        <f>E17+E18+E19+E25+E38+E39</f>
        <v>199</v>
      </c>
      <c r="F40" s="438">
        <f aca="true" t="shared" si="13" ref="F40:R40">F17+F18+F19+F25+F38+F39</f>
        <v>22</v>
      </c>
      <c r="G40" s="438">
        <f t="shared" si="13"/>
        <v>5702</v>
      </c>
      <c r="H40" s="438">
        <f t="shared" si="13"/>
        <v>0</v>
      </c>
      <c r="I40" s="438">
        <f t="shared" si="13"/>
        <v>0</v>
      </c>
      <c r="J40" s="438">
        <f t="shared" si="13"/>
        <v>5702</v>
      </c>
      <c r="K40" s="438">
        <f t="shared" si="13"/>
        <v>799</v>
      </c>
      <c r="L40" s="438">
        <f t="shared" si="13"/>
        <v>170</v>
      </c>
      <c r="M40" s="438">
        <f t="shared" si="13"/>
        <v>6</v>
      </c>
      <c r="N40" s="438">
        <f t="shared" si="13"/>
        <v>963</v>
      </c>
      <c r="O40" s="438">
        <f t="shared" si="13"/>
        <v>0</v>
      </c>
      <c r="P40" s="438">
        <f t="shared" si="13"/>
        <v>0</v>
      </c>
      <c r="Q40" s="438">
        <f t="shared" si="13"/>
        <v>963</v>
      </c>
      <c r="R40" s="438">
        <f t="shared" si="13"/>
        <v>4739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09"/>
      <c r="L44" s="609"/>
      <c r="M44" s="609"/>
      <c r="N44" s="609"/>
      <c r="O44" s="610" t="s">
        <v>860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01.01.2010-30.09.2010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68</v>
      </c>
      <c r="D21" s="108"/>
      <c r="E21" s="120">
        <f t="shared" si="0"/>
        <v>68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153</v>
      </c>
      <c r="D24" s="119">
        <f>SUM(D25:D27)</f>
        <v>153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153</v>
      </c>
      <c r="D26" s="108">
        <f>C26</f>
        <v>153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97</v>
      </c>
      <c r="D28" s="108">
        <f>C28</f>
        <v>97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32</v>
      </c>
      <c r="D29" s="108">
        <f>C29</f>
        <v>32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</v>
      </c>
      <c r="D31" s="108">
        <f>C31</f>
        <v>1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14</v>
      </c>
      <c r="D33" s="105">
        <f>SUM(D34:D37)</f>
        <v>14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14</v>
      </c>
      <c r="D35" s="108">
        <f>C35</f>
        <v>14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297</v>
      </c>
      <c r="D43" s="104">
        <f>D24+D28+D29+D31+D30+D32+D33+D38</f>
        <v>297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365</v>
      </c>
      <c r="D44" s="103">
        <f>D43+D21+D19+D9</f>
        <v>297</v>
      </c>
      <c r="E44" s="118">
        <f>E43+E21+E19+E9</f>
        <v>68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920</v>
      </c>
      <c r="D56" s="103">
        <f>D57+D59</f>
        <v>920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920</v>
      </c>
      <c r="D57" s="108">
        <f>C57</f>
        <v>920</v>
      </c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69</v>
      </c>
      <c r="D64" s="108">
        <f>C64</f>
        <v>69</v>
      </c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61</v>
      </c>
      <c r="D65" s="108">
        <f>C65</f>
        <v>61</v>
      </c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989</v>
      </c>
      <c r="D66" s="103">
        <f>D52+D56+D61+D62+D63+D64</f>
        <v>989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116</v>
      </c>
      <c r="D68" s="108"/>
      <c r="E68" s="119">
        <f t="shared" si="1"/>
        <v>116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12</v>
      </c>
      <c r="D71" s="105">
        <f>SUM(D72:D74)</f>
        <v>12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12</v>
      </c>
      <c r="D72" s="108">
        <f>C72</f>
        <v>12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>
        <f>C73</f>
        <v>0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>
        <f>C74</f>
        <v>0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862</v>
      </c>
      <c r="D75" s="103">
        <f>D76+D78</f>
        <v>862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862</v>
      </c>
      <c r="D76" s="108">
        <f>C76</f>
        <v>862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75</v>
      </c>
      <c r="D80" s="103">
        <f>SUM(D81:D84)</f>
        <v>75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75</v>
      </c>
      <c r="D83" s="108">
        <f>C83</f>
        <v>75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>
        <f>C84</f>
        <v>0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1145</v>
      </c>
      <c r="D85" s="104">
        <f>SUM(D86:D90)+D94</f>
        <v>1145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448</v>
      </c>
      <c r="D87" s="108">
        <f>C87</f>
        <v>448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10</v>
      </c>
      <c r="D88" s="108">
        <f>C88</f>
        <v>10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348</v>
      </c>
      <c r="D89" s="108">
        <f>C89</f>
        <v>348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240</v>
      </c>
      <c r="D90" s="103">
        <f>SUM(D91:D93)</f>
        <v>240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>
        <f>C91</f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220</v>
      </c>
      <c r="D92" s="108">
        <f>C92</f>
        <v>220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20</v>
      </c>
      <c r="D93" s="108">
        <f>C93</f>
        <v>20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99</v>
      </c>
      <c r="D94" s="108">
        <f>C94</f>
        <v>99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>
        <f>C95</f>
        <v>0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2094</v>
      </c>
      <c r="D96" s="104">
        <f>D85+D80+D75+D71+D95</f>
        <v>2094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3199</v>
      </c>
      <c r="D97" s="104">
        <f>D96+D68+D66</f>
        <v>3083</v>
      </c>
      <c r="E97" s="104">
        <f>E96+E68+E66</f>
        <v>116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871</v>
      </c>
      <c r="B109" s="615"/>
      <c r="C109" s="615" t="s">
        <v>859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01.01.2010-30.09.2010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861</v>
      </c>
      <c r="F31" s="523"/>
      <c r="G31" s="523"/>
      <c r="H31" s="523"/>
      <c r="I31" s="523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01.01.2010-30.09.2010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 t="s">
        <v>868</v>
      </c>
      <c r="B13" s="37"/>
      <c r="C13" s="441">
        <v>50</v>
      </c>
      <c r="D13" s="441">
        <v>100</v>
      </c>
      <c r="E13" s="441"/>
      <c r="F13" s="443">
        <f aca="true" t="shared" si="0" ref="F13:F26">C13-E13</f>
        <v>50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1177</v>
      </c>
      <c r="D27" s="429"/>
      <c r="E27" s="429">
        <f>SUM(E12:E26)</f>
        <v>0</v>
      </c>
      <c r="F27" s="442">
        <f>SUM(F12:F26)</f>
        <v>1177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864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869</v>
      </c>
      <c r="B63" s="40"/>
      <c r="C63" s="441">
        <v>155</v>
      </c>
      <c r="D63" s="441">
        <v>14</v>
      </c>
      <c r="E63" s="441"/>
      <c r="F63" s="443">
        <f>C63-E63</f>
        <v>155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155</v>
      </c>
      <c r="D78" s="429"/>
      <c r="E78" s="429">
        <f>SUM(E63:E77)</f>
        <v>0</v>
      </c>
      <c r="F78" s="442">
        <f>SUM(F63:F77)</f>
        <v>155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1332</v>
      </c>
      <c r="D79" s="576"/>
      <c r="E79" s="429">
        <f>E78+E61+E44+E27</f>
        <v>0</v>
      </c>
      <c r="F79" s="442">
        <f>F78+F61+F44+F27</f>
        <v>1332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1" t="s">
        <v>859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860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15 A30:A33 A46:A50 A64:A66 B61 A82:A85 A99:A103 A116:A119 A133:A136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2010-11-30T07:42:34Z</cp:lastPrinted>
  <dcterms:created xsi:type="dcterms:W3CDTF">2000-06-29T12:02:40Z</dcterms:created>
  <dcterms:modified xsi:type="dcterms:W3CDTF">2010-11-30T09:10:08Z</dcterms:modified>
  <cp:category/>
  <cp:version/>
  <cp:contentType/>
  <cp:contentStatus/>
</cp:coreProperties>
</file>