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<sst xmlns="http://schemas.openxmlformats.org/spreadsheetml/2006/main" count="1080" uniqueCount="891">
  <si>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</si>
  <si>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</si>
  <si>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</si>
  <si>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</si>
  <si>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</si>
  <si>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</si>
  <si>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</si>
  <si>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</si>
  <si>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</si>
  <si>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</si>
  <si>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</si>
  <si>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</si>
  <si>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</si>
  <si>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</si>
  <si>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</si>
  <si>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</si>
  <si>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</si>
  <si>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</si>
  <si>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</si>
  <si>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</si>
  <si>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</si>
  <si>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</si>
  <si>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</si>
  <si>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</si>
  <si>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</si>
  <si>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</si>
  <si>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</si>
  <si>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</si>
  <si>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</si>
  <si>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</si>
  <si>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</si>
  <si>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</si>
  <si>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</si>
  <si>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</si>
  <si>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</si>
  <si>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</si>
  <si>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</si>
  <si>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</si>
  <si>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</si>
  <si>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</si>
  <si>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</si>
  <si>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</si>
  <si>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</si>
  <si>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</si>
  <si>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</si>
  <si>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</si>
  <si>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</si>
  <si>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</si>
  <si>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</si>
  <si>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</si>
  <si>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</si>
  <si>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</si>
  <si>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</si>
  <si>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</si>
  <si>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</si>
  <si>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</si>
  <si>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</si>
  <si>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</si>
  <si>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</si>
  <si>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</si>
  <si>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</si>
  <si>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</si>
  <si>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</si>
  <si>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</si>
  <si>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</si>
  <si>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</si>
  <si>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</si>
  <si>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</si>
  <si>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</si>
  <si>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</si>
  <si>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</si>
  <si>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</si>
  <si>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</si>
  <si>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</si>
  <si>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</si>
  <si>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</si>
  <si>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</si>
  <si>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</si>
  <si>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</si>
  <si>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</si>
  <si>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</si>
  <si>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</si>
  <si>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</si>
  <si>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</si>
  <si>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</si>
  <si>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</si>
  <si>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</si>
  <si>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</si>
  <si>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</si>
  <si>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</si>
  <si>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</si>
  <si>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</si>
  <si>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</si>
  <si>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</si>
  <si>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</si>
  <si>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</si>
  <si>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</si>
  <si>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</si>
  <si>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</si>
  <si>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</si>
  <si>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</si>
  <si>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</si>
  <si>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</si>
  <si>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</si>
  <si>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</si>
  <si>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</si>
  <si>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</si>
  <si>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</si>
  <si>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</si>
  <si>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</si>
  <si>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</si>
  <si>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</si>
  <si>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</si>
  <si>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</si>
  <si>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</si>
  <si>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</si>
  <si>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</si>
  <si>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</si>
  <si>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</si>
  <si>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</si>
  <si>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</si>
  <si>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</si>
  <si>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</si>
  <si>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</si>
  <si>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</si>
  <si>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</si>
  <si>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</si>
  <si>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</si>
  <si>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</si>
  <si>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</si>
  <si>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</si>
  <si>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</si>
  <si>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</si>
  <si>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</si>
  <si>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</si>
  <si>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</si>
  <si>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</si>
  <si>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</si>
  <si>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</si>
  <si>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</si>
  <si>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</si>
  <si>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</si>
  <si>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</si>
  <si>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</si>
  <si>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</si>
  <si>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</si>
  <si>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</si>
  <si>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</si>
  <si>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</si>
  <si>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</si>
  <si>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</si>
  <si>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</si>
  <si>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</si>
  <si>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</si>
  <si>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</si>
  <si>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</si>
  <si>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</si>
  <si>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</si>
  <si>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</si>
  <si>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</si>
  <si>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</si>
  <si>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</si>
  <si>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</si>
  <si>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</si>
  <si>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</si>
  <si>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</si>
  <si>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</si>
  <si>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</si>
  <si>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</si>
  <si>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</si>
  <si>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</si>
  <si>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</si>
  <si>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</si>
  <si>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</si>
  <si>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</si>
  <si>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</si>
  <si>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</si>
  <si>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</si>
  <si>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</si>
  <si>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</si>
  <si>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</si>
  <si>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</si>
  <si>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</si>
  <si>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</si>
  <si>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</si>
  <si>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</si>
  <si>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</si>
  <si>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</si>
  <si>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</si>
  <si>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</si>
  <si>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</si>
  <si>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</si>
  <si>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</si>
  <si>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</si>
  <si>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</si>
  <si>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</si>
  <si>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</si>
  <si>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</si>
  <si>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</si>
  <si>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</si>
  <si>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</si>
  <si>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</si>
  <si>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</si>
  <si>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</si>
  <si>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</si>
  <si>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</si>
  <si>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</si>
  <si>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</si>
  <si>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</si>
  <si>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</si>
  <si>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</si>
  <si>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</si>
  <si>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</si>
  <si>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</si>
  <si>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</si>
  <si>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</si>
  <si>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</si>
  <si>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</si>
  <si>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</si>
  <si>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</si>
  <si>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</si>
  <si>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</si>
  <si>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</si>
  <si>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</si>
  <si>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</si>
  <si>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</si>
  <si>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</si>
  <si>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</si>
  <si>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</si>
  <si>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</si>
  <si>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</si>
  <si>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</si>
  <si>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</si>
  <si>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</si>
  <si>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</si>
  <si>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</si>
  <si>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</si>
  <si>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</si>
  <si>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</si>
  <si>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</si>
  <si>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</si>
  <si>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</si>
  <si>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</si>
  <si>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</si>
  <si>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</si>
  <si>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</si>
  <si>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</si>
  <si>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</si>
  <si>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</si>
  <si>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</si>
  <si>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</si>
  <si>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</si>
  <si>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</si>
  <si>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</si>
  <si>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</si>
  <si>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</si>
  <si>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</si>
  <si>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</si>
  <si>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</si>
  <si>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</si>
  <si>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</si>
  <si>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</si>
  <si>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</si>
  <si>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</si>
  <si>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</si>
  <si>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</si>
  <si>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</si>
  <si>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</si>
  <si>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</si>
  <si>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</si>
  <si>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</si>
  <si>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</si>
  <si>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</si>
  <si>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</si>
  <si>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</si>
  <si>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</si>
  <si>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</si>
  <si>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</si>
  <si>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</si>
  <si>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</si>
  <si>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</si>
  <si>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</si>
  <si>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</si>
  <si>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</si>
  <si>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</si>
  <si>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</si>
  <si>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</si>
  <si>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</si>
  <si>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</si>
  <si>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</si>
  <si>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</si>
  <si>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</si>
  <si>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</si>
  <si>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</si>
  <si>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</si>
  <si>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</si>
  <si>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</si>
  <si>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</si>
  <si>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</si>
  <si>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</si>
  <si>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</si>
  <si>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</si>
  <si>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</si>
  <si>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</si>
  <si>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</si>
  <si>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</si>
  <si>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</si>
  <si>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</si>
  <si>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</si>
  <si>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</si>
  <si>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</si>
  <si>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</si>
  <si>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</si>
  <si>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</si>
  <si>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</si>
  <si>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</si>
  <si>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</si>
  <si>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</si>
  <si>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</si>
  <si>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</si>
  <si>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</si>
  <si>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</si>
  <si>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</si>
  <si>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</si>
  <si>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</si>
  <si>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</si>
  <si>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</si>
  <si>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</si>
  <si>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</si>
  <si>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</si>
  <si>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</si>
  <si>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</si>
  <si>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</si>
  <si>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</si>
  <si>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</si>
  <si>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</si>
  <si>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</si>
  <si>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</si>
  <si>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</si>
  <si>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</si>
  <si>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</si>
  <si>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</si>
  <si>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</si>
  <si>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</si>
  <si>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</si>
  <si>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</si>
  <si>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</si>
  <si>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</si>
  <si>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</si>
  <si>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</si>
  <si>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</si>
  <si>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</si>
  <si>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</si>
  <si>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</si>
  <si>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</si>
  <si>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</si>
  <si>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</si>
  <si>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</si>
  <si>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</si>
  <si>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</si>
  <si>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</si>
  <si>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</si>
  <si>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</si>
  <si>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</si>
  <si>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</si>
  <si>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</si>
  <si>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</si>
  <si>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</si>
  <si>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</si>
  <si>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</si>
  <si>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</si>
  <si>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</si>
  <si>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</si>
  <si>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</si>
  <si>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</si>
  <si>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</si>
  <si>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</si>
  <si>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</si>
  <si>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</si>
  <si>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</si>
  <si>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</si>
  <si>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</si>
  <si>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</si>
  <si>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</si>
  <si>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</si>
  <si>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</si>
  <si>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</si>
  <si>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</si>
  <si>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</si>
  <si>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</si>
  <si>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</si>
  <si>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</si>
  <si>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</si>
  <si>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</si>
  <si>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</si>
  <si>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</si>
  <si>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</si>
  <si>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</si>
  <si>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</si>
  <si>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</si>
  <si>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</si>
  <si>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</si>
  <si>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</si>
  <si>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</si>
  <si>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</si>
  <si>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</si>
  <si>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</si>
  <si>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</si>
  <si>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</si>
  <si>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</si>
  <si>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</si>
  <si>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</si>
  <si>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</si>
  <si>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</si>
  <si>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</si>
  <si>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</si>
  <si>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</si>
  <si>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</si>
  <si>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</si>
  <si>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</si>
  <si>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</si>
  <si>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</si>
  <si>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</si>
  <si>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</si>
  <si>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</si>
  <si>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</si>
  <si>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</si>
  <si>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</si>
  <si>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</si>
  <si>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</si>
  <si>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</si>
  <si>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</si>
  <si>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</si>
  <si>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</si>
  <si>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</si>
  <si>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</si>
  <si>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</si>
  <si>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</si>
  <si>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</si>
  <si>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</si>
  <si>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</si>
  <si>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</si>
  <si>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</si>
  <si>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</si>
  <si>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</si>
  <si>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</si>
  <si>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</si>
  <si>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</si>
  <si>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</si>
  <si>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</si>
  <si>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</si>
  <si>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</si>
  <si>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</si>
  <si>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</si>
  <si>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</si>
  <si>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</si>
  <si>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</si>
  <si>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</si>
  <si>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</si>
  <si>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</si>
  <si>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</si>
  <si>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</si>
  <si>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</si>
  <si>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</si>
  <si>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</si>
  <si>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</si>
  <si>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</si>
  <si>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</si>
  <si>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</si>
  <si>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</si>
  <si>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</si>
  <si>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</si>
  <si>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</si>
  <si>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</si>
  <si>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</si>
  <si>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</si>
  <si>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</si>
  <si>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</si>
  <si>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</si>
  <si>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</si>
  <si>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</si>
  <si>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</si>
  <si>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</si>
  <si>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</si>
  <si>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</si>
  <si>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</si>
  <si>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</si>
  <si>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</si>
  <si>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</si>
  <si>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</si>
  <si>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</si>
  <si>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</si>
  <si>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</si>
  <si>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</si>
  <si>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</si>
  <si>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</si>
  <si>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</si>
  <si>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</si>
  <si>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</si>
  <si>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</si>
  <si>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</si>
  <si>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</si>
  <si>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</si>
  <si>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</si>
  <si>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</si>
  <si>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</si>
  <si>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</si>
  <si>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</si>
  <si>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</si>
  <si>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</si>
  <si>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</si>
  <si>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</si>
  <si>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</si>
  <si>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</si>
  <si>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</si>
  <si>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</si>
  <si>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</si>
  <si>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</si>
  <si>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</si>
  <si>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</si>
  <si>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</si>
  <si>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</si>
  <si>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</si>
  <si>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</si>
  <si>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</si>
  <si>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</si>
  <si>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</si>
  <si>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</si>
  <si>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</si>
  <si>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</si>
  <si>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</si>
  <si>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</si>
  <si>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</si>
  <si>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</si>
  <si>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</si>
  <si>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</si>
  <si>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</si>
  <si>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</si>
  <si>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</si>
  <si>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</si>
  <si>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</si>
  <si>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</si>
  <si>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</si>
  <si>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</si>
  <si>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</si>
  <si>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</si>
  <si>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</si>
  <si>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</si>
  <si>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</si>
  <si>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</si>
  <si>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</si>
  <si>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</si>
  <si>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</si>
  <si>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</si>
  <si>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</si>
  <si>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</si>
  <si>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</si>
  <si>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</si>
  <si>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</si>
  <si>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</si>
  <si>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</si>
  <si>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</si>
  <si>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</si>
  <si>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</si>
  <si>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</si>
  <si>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</si>
  <si>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</si>
  <si>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</si>
  <si>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</si>
  <si>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</si>
  <si>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</si>
  <si>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</si>
  <si>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</si>
  <si>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</si>
  <si>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</si>
  <si>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</si>
  <si>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</si>
  <si>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</si>
  <si>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</si>
  <si>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</si>
  <si>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</si>
  <si>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</si>
  <si>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</si>
  <si>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</si>
  <si>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</si>
  <si>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</si>
  <si>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</si>
  <si>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</si>
  <si>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</si>
  <si>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</si>
  <si>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</si>
  <si>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</si>
  <si>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</si>
  <si>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</si>
  <si>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</si>
  <si>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</si>
  <si>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</si>
  <si>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</si>
  <si>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</si>
  <si>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</si>
  <si>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</si>
  <si>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</si>
  <si>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</si>
  <si>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</si>
  <si>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</si>
  <si>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</si>
  <si>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</si>
  <si>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</si>
  <si>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</si>
  <si>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</si>
  <si>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</si>
  <si>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</si>
  <si>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</si>
  <si>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</si>
  <si>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</si>
  <si>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</si>
  <si>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</si>
  <si>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</si>
  <si>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</si>
  <si>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</si>
  <si>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</si>
  <si>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</si>
  <si>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</si>
  <si>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</si>
  <si>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</si>
  <si>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</si>
  <si>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</si>
  <si>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</si>
  <si>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</si>
  <si>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</si>
  <si>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</si>
  <si>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</si>
  <si>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</si>
  <si>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</si>
  <si>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</si>
  <si>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</si>
  <si>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</si>
  <si>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</si>
  <si>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</si>
  <si>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</si>
  <si>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</si>
  <si>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</si>
  <si>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</si>
  <si>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</si>
  <si>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</si>
  <si>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</si>
  <si>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</si>
  <si>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</si>
  <si>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</si>
  <si>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</si>
  <si>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</si>
  <si>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</si>
  <si>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</si>
  <si>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</si>
  <si>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</si>
  <si>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</si>
  <si>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</si>
  <si>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</si>
  <si>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</si>
  <si>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</si>
  <si>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</si>
  <si>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</si>
  <si>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</si>
  <si>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</si>
  <si>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</si>
  <si>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</si>
  <si>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</si>
  <si>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</si>
  <si>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</si>
  <si>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</si>
  <si>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</si>
  <si>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</si>
  <si>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</si>
  <si>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</si>
  <si>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</si>
  <si>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</si>
  <si>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</si>
  <si>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</si>
  <si>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</si>
  <si>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</si>
  <si>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</si>
  <si>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</si>
  <si>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</si>
  <si>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</si>
  <si>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</si>
  <si>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</si>
  <si>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</si>
  <si>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</si>
  <si>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</si>
  <si>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</si>
  <si>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</si>
  <si>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</si>
  <si>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</si>
  <si>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</si>
  <si>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</si>
  <si>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</si>
  <si>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</si>
  <si>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</si>
  <si>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</si>
  <si>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</si>
  <si>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</si>
  <si>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</si>
  <si>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</si>
  <si>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</si>
  <si>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</si>
  <si>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</si>
  <si>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</si>
  <si>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</si>
  <si>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</si>
  <si>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</si>
  <si>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</si>
  <si>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</si>
  <si>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</si>
  <si>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</si>
  <si>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</si>
  <si>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</si>
  <si>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</si>
  <si>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</si>
  <si>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</si>
  <si>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</si>
  <si>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</si>
  <si>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</si>
  <si>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</si>
  <si>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</si>
  <si>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</si>
  <si>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</si>
  <si>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</si>
  <si>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</si>
  <si>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</si>
  <si>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</si>
  <si>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</si>
  <si>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</si>
  <si>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</si>
  <si>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</si>
  <si>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</si>
  <si>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</si>
  <si>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</si>
  <si>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</si>
  <si>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</si>
  <si>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</si>
  <si>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</si>
  <si>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</si>
  <si>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</si>
  <si>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</si>
  <si>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</si>
  <si>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</si>
  <si>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</si>
  <si>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</si>
  <si>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</si>
  <si>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</si>
  <si>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</si>
  <si>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</si>
  <si>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</si>
  <si>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</si>
  <si>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</si>
  <si>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</si>
  <si>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</si>
  <si>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</si>
  <si>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</si>
  <si>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</si>
  <si>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</si>
  <si>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</si>
  <si>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</si>
  <si>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</si>
  <si>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</si>
  <si>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</si>
  <si>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</si>
  <si>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</si>
  <si>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</si>
  <si>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</si>
  <si>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</si>
  <si>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</si>
  <si>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</si>
  <si>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</si>
  <si>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</si>
  <si>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</si>
  <si>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</si>
  <si>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</si>
  <si>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</si>
  <si>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</si>
  <si>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</si>
  <si>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</si>
  <si>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</si>
  <si>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</si>
  <si>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</si>
  <si>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</si>
  <si>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</si>
  <si>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</si>
  <si>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</si>
  <si>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</si>
  <si>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</si>
  <si>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</si>
  <si>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</si>
  <si>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</si>
  <si>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</si>
  <si>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</si>
  <si>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</si>
  <si>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</si>
  <si>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</si>
  <si>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</si>
  <si>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</si>
  <si>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</si>
  <si>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</si>
  <si>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</si>
  <si>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</si>
  <si>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</si>
  <si>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</si>
  <si>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</si>
  <si>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</si>
  <si>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</si>
  <si>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</si>
  <si>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</si>
  <si>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</si>
  <si>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</si>
  <si>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</si>
  <si>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</si>
  <si>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</si>
  <si>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</si>
  <si>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</si>
  <si>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</si>
  <si>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</si>
  <si>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</si>
  <si>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</si>
  <si>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</si>
  <si>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</si>
  <si>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</si>
  <si>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</si>
  <si>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</si>
  <si>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</si>
  <si>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</si>
  <si>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</si>
  <si>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</si>
  <si>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</si>
  <si>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</si>
  <si>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</si>
  <si>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</si>
  <si>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</si>
  <si>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</si>
  <si>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</si>
  <si>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</si>
  <si>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</si>
  <si>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</si>
  <si>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</si>
  <si>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</si>
  <si>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</si>
  <si>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</si>
  <si>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</si>
  <si>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</si>
  <si>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</si>
  <si>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</si>
  <si>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</si>
  <si>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</si>
  <si>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</si>
  <si>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</si>
  <si>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</si>
  <si>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</si>
  <si>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</si>
  <si>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</si>
  <si>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</si>
  <si>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Нели Апостолова</t>
  </si>
  <si>
    <t>Нели Апостолова</t>
  </si>
  <si>
    <t xml:space="preserve">                                    Съставител: Нели Апостолова                </t>
  </si>
  <si>
    <t>Милчо Близнаков</t>
  </si>
  <si>
    <t>Таня Парушева</t>
  </si>
  <si>
    <t>ХОЛДИНГ ВАРНА АД</t>
  </si>
  <si>
    <t>Ръководител: Милчо Близнаков</t>
  </si>
  <si>
    <t>Инвестициите са представени по себестойностен метод.</t>
  </si>
  <si>
    <t>Ръководител: Таня Парушева</t>
  </si>
  <si>
    <t xml:space="preserve"> Ръководител: Милчо</t>
  </si>
  <si>
    <t>Близнаков</t>
  </si>
  <si>
    <t>Ръководител:Таня Парушева</t>
  </si>
  <si>
    <t>1. ЕЛЕКТРОТЕРМ АД</t>
  </si>
  <si>
    <t>2. КАМЧИЯ АД</t>
  </si>
  <si>
    <t>3. ОРЕЛ РАЗГРАД АД</t>
  </si>
  <si>
    <t>4. УД РЕАЛ ФИНАНС АСЕТ МЕНИДЖМЪНТ АД</t>
  </si>
  <si>
    <t>5. ТПО ЕООД</t>
  </si>
  <si>
    <t>1. БОЛКАН ЕНД СИЙ ПРОПЪРТИС АДСИЦ</t>
  </si>
  <si>
    <t>1. СВ СВ КОНСТАНТИН И ЕЛЕНА ХОЛДИНГ АД</t>
  </si>
  <si>
    <t>2. ЕЛПРОМ ТЕРМО 97 АД</t>
  </si>
  <si>
    <t xml:space="preserve"> Ръководител: Таня</t>
  </si>
  <si>
    <t>Парушева</t>
  </si>
  <si>
    <t>Дата на съставяне: 28.10.2008</t>
  </si>
  <si>
    <t xml:space="preserve">Дата на съставяне:  28.10.2008                                     </t>
  </si>
  <si>
    <t xml:space="preserve">Дата  на съставяне: 28.10.2008                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</si>
  <si>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28.10.2008</t>
    </r>
  </si>
  <si>
    <t>3. ЕЛПРОМ ТЕРМО АД</t>
  </si>
  <si>
    <t>5. МЕЛАНИТЕКС ООД</t>
  </si>
  <si>
    <t>2. КОРАБОРЕМОНТЕН ЗАВОД ОДЕСОС</t>
  </si>
  <si>
    <t xml:space="preserve">4. </t>
  </si>
  <si>
    <t>4. ЮГ ТУРИСТ ЕООД</t>
  </si>
  <si>
    <t>01.01.2008 -30.09.2008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</si>
</sst>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3">
      <selection activeCell="G59" sqref="G5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103249584</v>
      </c>
    </row>
    <row r="4" spans="1:8" ht="15">
      <c r="A4" s="580" t="s">
        <v>3</v>
      </c>
      <c r="B4" s="584"/>
      <c r="C4" s="584"/>
      <c r="D4" s="584"/>
      <c r="E4" s="504" t="s">
        <v>858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3337</v>
      </c>
      <c r="D11" s="151">
        <v>3359</v>
      </c>
      <c r="E11" s="237" t="s">
        <v>22</v>
      </c>
      <c r="F11" s="242" t="s">
        <v>23</v>
      </c>
      <c r="G11" s="152">
        <v>2100</v>
      </c>
      <c r="H11" s="152">
        <v>2100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2100</v>
      </c>
      <c r="H12" s="153">
        <v>2100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</v>
      </c>
      <c r="D15" s="151">
        <v>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</v>
      </c>
      <c r="D17" s="151">
        <v>0</v>
      </c>
      <c r="E17" s="243" t="s">
        <v>46</v>
      </c>
      <c r="F17" s="245" t="s">
        <v>47</v>
      </c>
      <c r="G17" s="154">
        <f>G11+G14+G15+G16</f>
        <v>2100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3358</v>
      </c>
      <c r="D19" s="155">
        <f>SUM(D11:D18)</f>
        <v>3381</v>
      </c>
      <c r="E19" s="237" t="s">
        <v>53</v>
      </c>
      <c r="F19" s="242" t="s">
        <v>54</v>
      </c>
      <c r="G19" s="152">
        <v>48425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-2176</v>
      </c>
      <c r="H20" s="158">
        <v>-40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904</v>
      </c>
      <c r="H21" s="156">
        <f>SUM(H22:H24)</f>
        <v>793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210</v>
      </c>
      <c r="H22" s="152">
        <v>100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694</v>
      </c>
      <c r="H24" s="152">
        <v>693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47153</v>
      </c>
      <c r="H25" s="154">
        <f>H19+H20+H21</f>
        <v>49178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16257</v>
      </c>
      <c r="H27" s="154">
        <f>SUM(H28:H30)</f>
        <v>9124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16257</v>
      </c>
      <c r="H28" s="152">
        <v>9124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7243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-1608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14649</v>
      </c>
      <c r="H33" s="154">
        <f>H27+H31+H32</f>
        <v>16367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13177</v>
      </c>
      <c r="D34" s="155">
        <f>SUM(D35:D38)</f>
        <v>6883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1265</v>
      </c>
      <c r="D35" s="151">
        <v>1265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63902</v>
      </c>
      <c r="H36" s="154">
        <f>H25+H17+H33</f>
        <v>67645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9705</v>
      </c>
      <c r="D37" s="151">
        <v>1301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2207</v>
      </c>
      <c r="D38" s="151">
        <v>4317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13177</v>
      </c>
      <c r="D45" s="155">
        <f>D34+D39+D44</f>
        <v>6883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19465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2294</v>
      </c>
      <c r="D48" s="151">
        <v>2294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19465</v>
      </c>
      <c r="H49" s="154">
        <f>SUM(H43:H48)</f>
        <v>19451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2294</v>
      </c>
      <c r="D51" s="155">
        <f>SUM(D47:D50)</f>
        <v>2294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16</v>
      </c>
      <c r="D54" s="151">
        <v>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18845</v>
      </c>
      <c r="D55" s="155">
        <f>D19+D20+D21+D27+D32+D45+D51+D53+D54</f>
        <v>12575</v>
      </c>
      <c r="E55" s="237" t="s">
        <v>172</v>
      </c>
      <c r="F55" s="261" t="s">
        <v>173</v>
      </c>
      <c r="G55" s="154">
        <f>G49+G51+G52+G53+G54</f>
        <v>19465</v>
      </c>
      <c r="H55" s="154">
        <f>H49+H51+H52+H53+H54</f>
        <v>19451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9378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2852</v>
      </c>
      <c r="H61" s="154">
        <f>SUM(H62:H68)</f>
        <v>8201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2655</v>
      </c>
      <c r="H62" s="152">
        <v>5490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23</v>
      </c>
      <c r="H64" s="152">
        <v>2530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174</v>
      </c>
      <c r="H66" s="152">
        <v>181</v>
      </c>
    </row>
    <row r="67" spans="1:8" ht="15">
      <c r="A67" s="235" t="s">
        <v>207</v>
      </c>
      <c r="B67" s="241" t="s">
        <v>208</v>
      </c>
      <c r="C67" s="151">
        <v>4531</v>
      </c>
      <c r="D67" s="151">
        <v>4296</v>
      </c>
      <c r="E67" s="237" t="s">
        <v>209</v>
      </c>
      <c r="F67" s="242" t="s">
        <v>210</v>
      </c>
      <c r="G67" s="152">
        <v>0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72360</v>
      </c>
      <c r="D69" s="151">
        <v>20162</v>
      </c>
      <c r="E69" s="251" t="s">
        <v>78</v>
      </c>
      <c r="F69" s="242" t="s">
        <v>217</v>
      </c>
      <c r="G69" s="152">
        <v>1484</v>
      </c>
      <c r="H69" s="152">
        <v>317</v>
      </c>
    </row>
    <row r="70" spans="1:8" ht="25.5">
      <c r="A70" s="235" t="s">
        <v>218</v>
      </c>
      <c r="B70" s="241" t="s">
        <v>219</v>
      </c>
      <c r="C70" s="151">
        <v>1009</v>
      </c>
      <c r="D70" s="151">
        <v>3837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122</v>
      </c>
      <c r="D71" s="151"/>
      <c r="E71" s="253" t="s">
        <v>46</v>
      </c>
      <c r="F71" s="273" t="s">
        <v>224</v>
      </c>
      <c r="G71" s="161">
        <f>G59+G60+G61+G69+G70</f>
        <v>13714</v>
      </c>
      <c r="H71" s="161">
        <f>H59+H60+H61+H69+H70</f>
        <v>8518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90</v>
      </c>
      <c r="D74" s="151">
        <v>2589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78113</v>
      </c>
      <c r="D75" s="155">
        <f>SUM(D67:D74)</f>
        <v>30888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13714</v>
      </c>
      <c r="H79" s="162">
        <f>H71+H74+H75+H76</f>
        <v>8518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9091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9091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117</v>
      </c>
      <c r="D88" s="151">
        <v>43054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123</v>
      </c>
      <c r="D91" s="155">
        <f>SUM(D87:D90)</f>
        <v>43061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78236</v>
      </c>
      <c r="D93" s="155">
        <f>D64+D75+D84+D91+D92</f>
        <v>83040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97081</v>
      </c>
      <c r="D94" s="164">
        <f>D93+D55</f>
        <v>95615</v>
      </c>
      <c r="E94" s="449" t="s">
        <v>270</v>
      </c>
      <c r="F94" s="289" t="s">
        <v>271</v>
      </c>
      <c r="G94" s="165">
        <f>G36+G39+G55+G79</f>
        <v>97081</v>
      </c>
      <c r="H94" s="165">
        <f>H36+H39+H55+H79</f>
        <v>95614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 t="s">
        <v>866</v>
      </c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78" t="s">
        <v>859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865</v>
      </c>
      <c r="D100" s="579"/>
      <c r="E100" s="579"/>
    </row>
    <row r="101" spans="3:5" ht="15">
      <c r="C101" s="578" t="s">
        <v>867</v>
      </c>
      <c r="D101" s="579"/>
      <c r="E101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1:E101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999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D26" sqref="D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ХОЛДИНГ ВАРНА АД</v>
      </c>
      <c r="C2" s="587"/>
      <c r="D2" s="587"/>
      <c r="E2" s="587"/>
      <c r="F2" s="589" t="s">
        <v>2</v>
      </c>
      <c r="G2" s="589"/>
      <c r="H2" s="526">
        <f>'справка №1-БАЛАНС'!H3</f>
        <v>103249584</v>
      </c>
    </row>
    <row r="3" spans="1:8" ht="15">
      <c r="A3" s="467" t="s">
        <v>274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01.01.2008 -30.09.2008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14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47</v>
      </c>
      <c r="D10" s="46">
        <v>59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11</v>
      </c>
      <c r="D11" s="46">
        <v>14</v>
      </c>
      <c r="E11" s="300" t="s">
        <v>292</v>
      </c>
      <c r="F11" s="549" t="s">
        <v>293</v>
      </c>
      <c r="G11" s="550">
        <v>7</v>
      </c>
      <c r="H11" s="550"/>
    </row>
    <row r="12" spans="1:8" ht="12">
      <c r="A12" s="298" t="s">
        <v>294</v>
      </c>
      <c r="B12" s="299" t="s">
        <v>295</v>
      </c>
      <c r="C12" s="46">
        <v>115</v>
      </c>
      <c r="D12" s="46">
        <v>160</v>
      </c>
      <c r="E12" s="300" t="s">
        <v>78</v>
      </c>
      <c r="F12" s="549" t="s">
        <v>296</v>
      </c>
      <c r="G12" s="550">
        <v>50</v>
      </c>
      <c r="H12" s="550"/>
    </row>
    <row r="13" spans="1:18" ht="12">
      <c r="A13" s="298" t="s">
        <v>297</v>
      </c>
      <c r="B13" s="299" t="s">
        <v>298</v>
      </c>
      <c r="C13" s="46">
        <v>9</v>
      </c>
      <c r="D13" s="46">
        <v>6</v>
      </c>
      <c r="E13" s="301" t="s">
        <v>51</v>
      </c>
      <c r="F13" s="551" t="s">
        <v>299</v>
      </c>
      <c r="G13" s="548">
        <f>SUM(G9:G12)</f>
        <v>57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</v>
      </c>
      <c r="D16" s="47">
        <v>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207</v>
      </c>
      <c r="D19" s="49">
        <f>SUM(D9:D15)+D16</f>
        <v>265</v>
      </c>
      <c r="E19" s="304" t="s">
        <v>316</v>
      </c>
      <c r="F19" s="552" t="s">
        <v>317</v>
      </c>
      <c r="G19" s="550">
        <v>670</v>
      </c>
      <c r="H19" s="550">
        <v>148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59</v>
      </c>
      <c r="H20" s="550">
        <v>367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2580</v>
      </c>
    </row>
    <row r="22" spans="1:8" ht="24">
      <c r="A22" s="304" t="s">
        <v>323</v>
      </c>
      <c r="B22" s="305" t="s">
        <v>324</v>
      </c>
      <c r="C22" s="46">
        <v>1502</v>
      </c>
      <c r="D22" s="46">
        <v>1321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662</v>
      </c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729</v>
      </c>
      <c r="H24" s="548">
        <f>SUM(H19:H23)</f>
        <v>3095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23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2187</v>
      </c>
      <c r="D26" s="49">
        <f>SUM(D22:D25)</f>
        <v>1336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2394</v>
      </c>
      <c r="D28" s="50">
        <f>D26+D19</f>
        <v>1601</v>
      </c>
      <c r="E28" s="127" t="s">
        <v>338</v>
      </c>
      <c r="F28" s="554" t="s">
        <v>339</v>
      </c>
      <c r="G28" s="548">
        <f>G13+G15+G24</f>
        <v>786</v>
      </c>
      <c r="H28" s="548">
        <f>H13+H15+H24</f>
        <v>3095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1494</v>
      </c>
      <c r="E30" s="127" t="s">
        <v>342</v>
      </c>
      <c r="F30" s="554" t="s">
        <v>343</v>
      </c>
      <c r="G30" s="53">
        <f>IF((C28-G28)&gt;0,C28-G28,0)</f>
        <v>1608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2394</v>
      </c>
      <c r="D33" s="49">
        <f>D28-D31+D32</f>
        <v>1601</v>
      </c>
      <c r="E33" s="127" t="s">
        <v>352</v>
      </c>
      <c r="F33" s="554" t="s">
        <v>353</v>
      </c>
      <c r="G33" s="53">
        <f>G32-G31+G28</f>
        <v>786</v>
      </c>
      <c r="H33" s="53">
        <f>H32-H31+H28</f>
        <v>3095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1494</v>
      </c>
      <c r="E34" s="128" t="s">
        <v>356</v>
      </c>
      <c r="F34" s="554" t="s">
        <v>357</v>
      </c>
      <c r="G34" s="548">
        <f>IF((C33-G33)&gt;0,C33-G33,0)</f>
        <v>1608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1494</v>
      </c>
      <c r="E39" s="313" t="s">
        <v>368</v>
      </c>
      <c r="F39" s="558" t="s">
        <v>369</v>
      </c>
      <c r="G39" s="559">
        <f>IF(G34&gt;0,IF(C35+G34&lt;0,0,C35+G34),IF(C34-C35&lt;0,C35-C34,0))</f>
        <v>1608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1494</v>
      </c>
      <c r="E41" s="127" t="s">
        <v>375</v>
      </c>
      <c r="F41" s="571" t="s">
        <v>376</v>
      </c>
      <c r="G41" s="52">
        <f>IF(C39=0,IF(G39-G40&gt;0,G39-G40+C40,0),IF(C39-C40&lt;0,C40-C39+G40,0))</f>
        <v>1608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2394</v>
      </c>
      <c r="D42" s="53">
        <f>D33+D35+D39</f>
        <v>3095</v>
      </c>
      <c r="E42" s="128" t="s">
        <v>379</v>
      </c>
      <c r="F42" s="129" t="s">
        <v>380</v>
      </c>
      <c r="G42" s="53">
        <f>G39+G33</f>
        <v>2394</v>
      </c>
      <c r="H42" s="53">
        <f>H39+H33</f>
        <v>3095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856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39749</v>
      </c>
      <c r="C48" s="427" t="s">
        <v>381</v>
      </c>
      <c r="D48" s="586" t="s">
        <v>860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24">
      <c r="A51" s="564"/>
      <c r="B51" s="560"/>
      <c r="C51" s="428" t="s">
        <v>779</v>
      </c>
      <c r="D51" s="585" t="s">
        <v>863</v>
      </c>
      <c r="E51" s="585"/>
      <c r="F51" s="585"/>
      <c r="G51" s="585"/>
      <c r="H51" s="585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13">
      <selection activeCell="C25" sqref="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ХОЛДИНГ ВАРНА АД</v>
      </c>
      <c r="C4" s="541" t="s">
        <v>2</v>
      </c>
      <c r="D4" s="541">
        <f>'справка №1-БАЛАНС'!H3</f>
        <v>103249584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01.01.2008 -30.09.2008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-83</v>
      </c>
      <c r="D11" s="54">
        <v>-135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-124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</v>
      </c>
      <c r="D14" s="54">
        <v>-18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166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-52</v>
      </c>
      <c r="D20" s="55">
        <f>SUM(D10:D19)</f>
        <v>-213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</v>
      </c>
      <c r="D22" s="54">
        <v>-2569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39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-7706</v>
      </c>
      <c r="D24" s="54">
        <v>-3905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10657</v>
      </c>
      <c r="D25" s="54">
        <v>6955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-52182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21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59</v>
      </c>
      <c r="D29" s="54">
        <v>384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-49136</v>
      </c>
      <c r="D32" s="55">
        <f>SUM(D22:D31)</f>
        <v>886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17185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-10749</v>
      </c>
      <c r="D37" s="54">
        <v>-23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-180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>
        <v>-5</v>
      </c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6250</v>
      </c>
      <c r="D42" s="55">
        <f>SUM(D34:D41)</f>
        <v>-33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-42938</v>
      </c>
      <c r="D43" s="55">
        <f>D42+D32+D20</f>
        <v>640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43061</v>
      </c>
      <c r="D44" s="132">
        <v>44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123</v>
      </c>
      <c r="D45" s="55">
        <f>D44+D43</f>
        <v>684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123</v>
      </c>
      <c r="D46" s="56">
        <v>684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577">
        <v>0</v>
      </c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91"/>
      <c r="D52" s="591"/>
      <c r="G52" s="133"/>
      <c r="H52" s="133"/>
    </row>
    <row r="53" spans="1:8" ht="12">
      <c r="A53" s="318"/>
      <c r="B53" s="436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7">
      <selection activeCell="I32" sqref="I32:J32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ХОЛДИНГ ВАРНА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103249584</v>
      </c>
      <c r="N3" s="2"/>
    </row>
    <row r="4" spans="1:15" s="532" customFormat="1" ht="13.5" customHeight="1">
      <c r="A4" s="467" t="s">
        <v>460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2" t="s">
        <v>4</v>
      </c>
      <c r="L4" s="59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01.01.2008 -30.09.2008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-40</v>
      </c>
      <c r="F11" s="58">
        <f>'справка №1-БАЛАНС'!H22</f>
        <v>100</v>
      </c>
      <c r="G11" s="58">
        <f>'справка №1-БАЛАНС'!H23</f>
        <v>0</v>
      </c>
      <c r="H11" s="60">
        <v>694</v>
      </c>
      <c r="I11" s="58">
        <f>'справка №1-БАЛАНС'!H28+'справка №1-БАЛАНС'!H31</f>
        <v>16367</v>
      </c>
      <c r="J11" s="58">
        <f>'справка №1-БАЛАНС'!H29+'справка №1-БАЛАНС'!H32</f>
        <v>0</v>
      </c>
      <c r="K11" s="60"/>
      <c r="L11" s="344">
        <f>SUM(C11:K11)</f>
        <v>67646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-40</v>
      </c>
      <c r="F15" s="61">
        <f t="shared" si="2"/>
        <v>100</v>
      </c>
      <c r="G15" s="61">
        <f t="shared" si="2"/>
        <v>0</v>
      </c>
      <c r="H15" s="61">
        <f t="shared" si="2"/>
        <v>694</v>
      </c>
      <c r="I15" s="61">
        <f t="shared" si="2"/>
        <v>16367</v>
      </c>
      <c r="J15" s="61">
        <f t="shared" si="2"/>
        <v>0</v>
      </c>
      <c r="K15" s="61">
        <f t="shared" si="2"/>
        <v>0</v>
      </c>
      <c r="L15" s="344">
        <f t="shared" si="1"/>
        <v>67646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-1608</v>
      </c>
      <c r="K16" s="60"/>
      <c r="L16" s="344">
        <f t="shared" si="1"/>
        <v>-1608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110</v>
      </c>
      <c r="G17" s="62">
        <f t="shared" si="3"/>
        <v>0</v>
      </c>
      <c r="H17" s="62">
        <f t="shared" si="3"/>
        <v>0</v>
      </c>
      <c r="I17" s="62">
        <f t="shared" si="3"/>
        <v>-110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110</v>
      </c>
      <c r="G19" s="60"/>
      <c r="H19" s="60"/>
      <c r="I19" s="60">
        <v>-110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-2136</v>
      </c>
      <c r="F28" s="60">
        <v>0</v>
      </c>
      <c r="G28" s="60"/>
      <c r="H28" s="60">
        <v>0</v>
      </c>
      <c r="I28" s="60"/>
      <c r="J28" s="60"/>
      <c r="K28" s="60"/>
      <c r="L28" s="344">
        <f t="shared" si="1"/>
        <v>-2136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2100</v>
      </c>
      <c r="D29" s="59">
        <f aca="true" t="shared" si="6" ref="D29:M29">D17+D20+D21+D24+D28+D27+D15+D16</f>
        <v>48425</v>
      </c>
      <c r="E29" s="59">
        <f t="shared" si="6"/>
        <v>-2176</v>
      </c>
      <c r="F29" s="59">
        <f t="shared" si="6"/>
        <v>210</v>
      </c>
      <c r="G29" s="59">
        <f t="shared" si="6"/>
        <v>0</v>
      </c>
      <c r="H29" s="59">
        <f t="shared" si="6"/>
        <v>694</v>
      </c>
      <c r="I29" s="59">
        <f t="shared" si="6"/>
        <v>16257</v>
      </c>
      <c r="J29" s="59">
        <f t="shared" si="6"/>
        <v>-1608</v>
      </c>
      <c r="K29" s="59">
        <f t="shared" si="6"/>
        <v>0</v>
      </c>
      <c r="L29" s="344">
        <f t="shared" si="1"/>
        <v>63902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2100</v>
      </c>
      <c r="D32" s="59">
        <f t="shared" si="7"/>
        <v>48425</v>
      </c>
      <c r="E32" s="59">
        <f t="shared" si="7"/>
        <v>-2176</v>
      </c>
      <c r="F32" s="59">
        <f t="shared" si="7"/>
        <v>210</v>
      </c>
      <c r="G32" s="59">
        <f t="shared" si="7"/>
        <v>0</v>
      </c>
      <c r="H32" s="59">
        <f t="shared" si="7"/>
        <v>694</v>
      </c>
      <c r="I32" s="59">
        <f t="shared" si="7"/>
        <v>16257</v>
      </c>
      <c r="J32" s="59">
        <f t="shared" si="7"/>
        <v>-1608</v>
      </c>
      <c r="K32" s="59">
        <f t="shared" si="7"/>
        <v>0</v>
      </c>
      <c r="L32" s="344">
        <f t="shared" si="1"/>
        <v>63902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857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4" t="s">
        <v>859</v>
      </c>
      <c r="E38" s="594"/>
      <c r="F38" s="594"/>
      <c r="G38" s="594"/>
      <c r="H38" s="594"/>
      <c r="I38" s="594"/>
      <c r="J38" s="15" t="s">
        <v>868</v>
      </c>
      <c r="K38" s="15"/>
      <c r="L38" s="594" t="s">
        <v>869</v>
      </c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15" t="s">
        <v>879</v>
      </c>
      <c r="K39" s="538"/>
      <c r="L39" s="594" t="s">
        <v>880</v>
      </c>
      <c r="M39" s="594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3:L3"/>
    <mergeCell ref="K4:L4"/>
    <mergeCell ref="B5:E5"/>
    <mergeCell ref="L39:M39"/>
    <mergeCell ref="A1:M1"/>
    <mergeCell ref="D38:E38"/>
    <mergeCell ref="F38:I38"/>
    <mergeCell ref="L38:M38"/>
    <mergeCell ref="B3:I3"/>
    <mergeCell ref="B4:I4"/>
    <mergeCell ref="A35:J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4">
      <selection activeCell="R28" sqref="R28:R32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ХОЛДИНГ ВАРНА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103249584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01.01.2008 -30.09.2008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60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3359</v>
      </c>
      <c r="E9" s="189"/>
      <c r="F9" s="189">
        <v>22</v>
      </c>
      <c r="G9" s="74">
        <f>D9+E9-F9</f>
        <v>3337</v>
      </c>
      <c r="H9" s="65"/>
      <c r="I9" s="65"/>
      <c r="J9" s="74">
        <f>G9+H9-I9</f>
        <v>3337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</v>
      </c>
      <c r="E13" s="189"/>
      <c r="F13" s="189"/>
      <c r="G13" s="74">
        <f t="shared" si="2"/>
        <v>39</v>
      </c>
      <c r="H13" s="65"/>
      <c r="I13" s="65"/>
      <c r="J13" s="74">
        <f t="shared" si="3"/>
        <v>39</v>
      </c>
      <c r="K13" s="65">
        <v>28</v>
      </c>
      <c r="L13" s="65">
        <v>6</v>
      </c>
      <c r="M13" s="65"/>
      <c r="N13" s="74">
        <f t="shared" si="4"/>
        <v>34</v>
      </c>
      <c r="O13" s="65"/>
      <c r="P13" s="65"/>
      <c r="Q13" s="74">
        <f t="shared" si="0"/>
        <v>34</v>
      </c>
      <c r="R13" s="74">
        <f t="shared" si="1"/>
        <v>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</v>
      </c>
      <c r="E14" s="189">
        <v>3</v>
      </c>
      <c r="F14" s="189"/>
      <c r="G14" s="74">
        <f t="shared" si="2"/>
        <v>44</v>
      </c>
      <c r="H14" s="65"/>
      <c r="I14" s="65"/>
      <c r="J14" s="74">
        <f t="shared" si="3"/>
        <v>44</v>
      </c>
      <c r="K14" s="65">
        <v>30</v>
      </c>
      <c r="L14" s="65">
        <v>4</v>
      </c>
      <c r="M14" s="65"/>
      <c r="N14" s="74">
        <f t="shared" si="4"/>
        <v>34</v>
      </c>
      <c r="O14" s="65"/>
      <c r="P14" s="65"/>
      <c r="Q14" s="74">
        <f t="shared" si="0"/>
        <v>34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/>
      <c r="E15" s="457">
        <v>6</v>
      </c>
      <c r="F15" s="457"/>
      <c r="G15" s="74">
        <f t="shared" si="2"/>
        <v>6</v>
      </c>
      <c r="H15" s="458"/>
      <c r="I15" s="458"/>
      <c r="J15" s="74">
        <f t="shared" si="3"/>
        <v>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</v>
      </c>
      <c r="E16" s="189"/>
      <c r="F16" s="189"/>
      <c r="G16" s="74">
        <f t="shared" si="2"/>
        <v>5</v>
      </c>
      <c r="H16" s="65"/>
      <c r="I16" s="65"/>
      <c r="J16" s="74">
        <f t="shared" si="3"/>
        <v>5</v>
      </c>
      <c r="K16" s="65">
        <v>5</v>
      </c>
      <c r="L16" s="65"/>
      <c r="M16" s="65"/>
      <c r="N16" s="74">
        <f t="shared" si="4"/>
        <v>5</v>
      </c>
      <c r="O16" s="65"/>
      <c r="P16" s="65"/>
      <c r="Q16" s="74">
        <f aca="true" t="shared" si="5" ref="Q16:Q25">N16+O16-P16</f>
        <v>5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3444</v>
      </c>
      <c r="E17" s="194">
        <f>SUM(E9:E16)</f>
        <v>9</v>
      </c>
      <c r="F17" s="194">
        <f>SUM(F9:F16)</f>
        <v>22</v>
      </c>
      <c r="G17" s="74">
        <f t="shared" si="2"/>
        <v>3431</v>
      </c>
      <c r="H17" s="75">
        <f>SUM(H9:H16)</f>
        <v>0</v>
      </c>
      <c r="I17" s="75">
        <f>SUM(I9:I16)</f>
        <v>0</v>
      </c>
      <c r="J17" s="74">
        <f t="shared" si="3"/>
        <v>3431</v>
      </c>
      <c r="K17" s="75">
        <f>SUM(K9:K16)</f>
        <v>63</v>
      </c>
      <c r="L17" s="75">
        <f>SUM(L9:L16)</f>
        <v>10</v>
      </c>
      <c r="M17" s="75">
        <f>SUM(M9:M16)</f>
        <v>0</v>
      </c>
      <c r="N17" s="74">
        <f t="shared" si="4"/>
        <v>73</v>
      </c>
      <c r="O17" s="75">
        <f>SUM(O9:O16)</f>
        <v>0</v>
      </c>
      <c r="P17" s="75">
        <f>SUM(P9:P16)</f>
        <v>0</v>
      </c>
      <c r="Q17" s="74">
        <f t="shared" si="5"/>
        <v>73</v>
      </c>
      <c r="R17" s="74">
        <f t="shared" si="6"/>
        <v>3358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6883</v>
      </c>
      <c r="E27" s="192">
        <f aca="true" t="shared" si="8" ref="E27:P27">SUM(E28:E31)</f>
        <v>8456</v>
      </c>
      <c r="F27" s="192">
        <f t="shared" si="8"/>
        <v>26</v>
      </c>
      <c r="G27" s="71">
        <f t="shared" si="2"/>
        <v>15313</v>
      </c>
      <c r="H27" s="70">
        <f t="shared" si="8"/>
        <v>0</v>
      </c>
      <c r="I27" s="70">
        <f t="shared" si="8"/>
        <v>2136</v>
      </c>
      <c r="J27" s="71">
        <f t="shared" si="3"/>
        <v>13177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13177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1265</v>
      </c>
      <c r="E28" s="189"/>
      <c r="F28" s="189"/>
      <c r="G28" s="74">
        <f t="shared" si="2"/>
        <v>1265</v>
      </c>
      <c r="H28" s="65"/>
      <c r="I28" s="65"/>
      <c r="J28" s="74">
        <f t="shared" si="3"/>
        <v>1265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1265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1301</v>
      </c>
      <c r="E30" s="189">
        <v>8430</v>
      </c>
      <c r="F30" s="189">
        <v>26</v>
      </c>
      <c r="G30" s="74">
        <f t="shared" si="2"/>
        <v>9705</v>
      </c>
      <c r="H30" s="72"/>
      <c r="I30" s="72"/>
      <c r="J30" s="74">
        <f t="shared" si="3"/>
        <v>9705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9705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4317</v>
      </c>
      <c r="E31" s="189">
        <v>26</v>
      </c>
      <c r="F31" s="189"/>
      <c r="G31" s="74">
        <f t="shared" si="2"/>
        <v>4343</v>
      </c>
      <c r="H31" s="72"/>
      <c r="I31" s="72">
        <v>2136</v>
      </c>
      <c r="J31" s="74">
        <f t="shared" si="3"/>
        <v>2207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2207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6883</v>
      </c>
      <c r="E38" s="194">
        <f aca="true" t="shared" si="12" ref="E38:P38">E27+E32+E37</f>
        <v>8456</v>
      </c>
      <c r="F38" s="194">
        <f t="shared" si="12"/>
        <v>26</v>
      </c>
      <c r="G38" s="74">
        <f t="shared" si="2"/>
        <v>15313</v>
      </c>
      <c r="H38" s="75">
        <f t="shared" si="12"/>
        <v>0</v>
      </c>
      <c r="I38" s="75">
        <f t="shared" si="12"/>
        <v>2136</v>
      </c>
      <c r="J38" s="74">
        <f t="shared" si="3"/>
        <v>13177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13177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10328</v>
      </c>
      <c r="E40" s="438">
        <f>E17+E18+E19+E25+E38+E39</f>
        <v>8465</v>
      </c>
      <c r="F40" s="438">
        <f aca="true" t="shared" si="13" ref="F40:R40">F17+F18+F19+F25+F38+F39</f>
        <v>48</v>
      </c>
      <c r="G40" s="438">
        <f t="shared" si="13"/>
        <v>18745</v>
      </c>
      <c r="H40" s="438">
        <f t="shared" si="13"/>
        <v>0</v>
      </c>
      <c r="I40" s="438">
        <f t="shared" si="13"/>
        <v>2136</v>
      </c>
      <c r="J40" s="438">
        <f t="shared" si="13"/>
        <v>16609</v>
      </c>
      <c r="K40" s="438">
        <f t="shared" si="13"/>
        <v>63</v>
      </c>
      <c r="L40" s="438">
        <f t="shared" si="13"/>
        <v>11</v>
      </c>
      <c r="M40" s="438">
        <f t="shared" si="13"/>
        <v>0</v>
      </c>
      <c r="N40" s="438">
        <f t="shared" si="13"/>
        <v>74</v>
      </c>
      <c r="O40" s="438">
        <f t="shared" si="13"/>
        <v>0</v>
      </c>
      <c r="P40" s="438">
        <f t="shared" si="13"/>
        <v>0</v>
      </c>
      <c r="Q40" s="438">
        <f t="shared" si="13"/>
        <v>74</v>
      </c>
      <c r="R40" s="438">
        <f t="shared" si="13"/>
        <v>16535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12"/>
      <c r="L44" s="612"/>
      <c r="M44" s="612"/>
      <c r="N44" s="612"/>
      <c r="O44" s="599" t="s">
        <v>865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599" t="s">
        <v>870</v>
      </c>
      <c r="P45" s="600"/>
      <c r="Q45" s="600"/>
      <c r="R45" s="600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Q5:Q6"/>
    <mergeCell ref="R5:R6"/>
    <mergeCell ref="J5:J6"/>
    <mergeCell ref="O45:R45"/>
    <mergeCell ref="A2:B2"/>
    <mergeCell ref="C2:H2"/>
    <mergeCell ref="A3:B3"/>
    <mergeCell ref="C3:E3"/>
    <mergeCell ref="M3:N3"/>
    <mergeCell ref="A5:B6"/>
    <mergeCell ref="C5:C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2">
      <selection activeCell="D90" sqref="D9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ХОЛДИНГ ВАРНА АД</v>
      </c>
      <c r="C3" s="622"/>
      <c r="D3" s="526" t="s">
        <v>2</v>
      </c>
      <c r="E3" s="107">
        <f>'справка №1-БАЛАНС'!H3</f>
        <v>103249584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01.01.2008 -30.09.2008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>
        <v>2294</v>
      </c>
      <c r="D15" s="108"/>
      <c r="E15" s="120">
        <f t="shared" si="0"/>
        <v>2294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2294</v>
      </c>
      <c r="D19" s="104">
        <f>D11+D15+D16</f>
        <v>0</v>
      </c>
      <c r="E19" s="118">
        <f>E11+E15+E16</f>
        <v>2294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16</v>
      </c>
      <c r="D21" s="108"/>
      <c r="E21" s="120">
        <f t="shared" si="0"/>
        <v>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4531</v>
      </c>
      <c r="D24" s="119">
        <f>SUM(D25:D27)</f>
        <v>4531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3959</v>
      </c>
      <c r="D25" s="108">
        <v>3959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572</v>
      </c>
      <c r="D27" s="108">
        <v>572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72360</v>
      </c>
      <c r="D29" s="108">
        <v>72360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1009</v>
      </c>
      <c r="D30" s="108">
        <v>1009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122</v>
      </c>
      <c r="D31" s="108">
        <v>122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90</v>
      </c>
      <c r="D38" s="105">
        <f>SUM(D39:D42)</f>
        <v>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90</v>
      </c>
      <c r="D42" s="108">
        <v>90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78113</v>
      </c>
      <c r="D43" s="104">
        <f>D24+D28+D29+D31+D30+D32+D33+D38</f>
        <v>78113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80423</v>
      </c>
      <c r="D44" s="103">
        <f>D43+D21+D19+D9</f>
        <v>78113</v>
      </c>
      <c r="E44" s="118">
        <f>E43+E21+E19+E9</f>
        <v>2310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19465</v>
      </c>
      <c r="D63" s="108"/>
      <c r="E63" s="119">
        <f t="shared" si="1"/>
        <v>19465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19465</v>
      </c>
      <c r="D66" s="103">
        <f>D52+D56+D61+D62+D63+D64</f>
        <v>0</v>
      </c>
      <c r="E66" s="119">
        <f t="shared" si="1"/>
        <v>19465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2655</v>
      </c>
      <c r="D71" s="105">
        <f>SUM(D72:D74)</f>
        <v>2655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85</v>
      </c>
      <c r="D73" s="108">
        <v>85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2570</v>
      </c>
      <c r="D74" s="108">
        <v>2570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9378</v>
      </c>
      <c r="D75" s="103">
        <f>D76+D78</f>
        <v>9378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9378</v>
      </c>
      <c r="D76" s="108">
        <v>9378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1484</v>
      </c>
      <c r="D80" s="103">
        <f>SUM(D81:D84)</f>
        <v>1484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1484</v>
      </c>
      <c r="D82" s="108">
        <v>1484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197</v>
      </c>
      <c r="D85" s="104">
        <f>SUM(D86:D90)+D94</f>
        <v>197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23</v>
      </c>
      <c r="D87" s="108">
        <v>23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174</v>
      </c>
      <c r="D89" s="108">
        <v>174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0</v>
      </c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13714</v>
      </c>
      <c r="D96" s="104">
        <f>D85+D80+D75+D71+D95</f>
        <v>13714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33179</v>
      </c>
      <c r="D97" s="104">
        <f>D96+D68+D66</f>
        <v>13714</v>
      </c>
      <c r="E97" s="104">
        <f>E96+E68+E66</f>
        <v>19465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881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865</v>
      </c>
      <c r="D111" s="615"/>
      <c r="E111" s="615"/>
      <c r="F111" s="615"/>
    </row>
    <row r="112" spans="1:6" ht="12">
      <c r="A112" s="349"/>
      <c r="B112" s="388"/>
      <c r="C112" s="615" t="s">
        <v>867</v>
      </c>
      <c r="D112" s="615"/>
      <c r="E112" s="615"/>
      <c r="F112" s="615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F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13" sqref="F13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ХОЛДИНГ ВАРНА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103249584</v>
      </c>
    </row>
    <row r="5" spans="1:9" ht="15">
      <c r="A5" s="501" t="s">
        <v>5</v>
      </c>
      <c r="B5" s="624" t="str">
        <f>'справка №1-БАЛАНС'!E5</f>
        <v>01.01.2008 -30.09.2008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1066187</v>
      </c>
      <c r="D12" s="98"/>
      <c r="E12" s="98"/>
      <c r="F12" s="98">
        <v>15297</v>
      </c>
      <c r="G12" s="98"/>
      <c r="H12" s="98">
        <v>2136</v>
      </c>
      <c r="I12" s="434">
        <f>F12+G12-H12</f>
        <v>13161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>
        <v>1093</v>
      </c>
      <c r="D16" s="98"/>
      <c r="E16" s="98"/>
      <c r="F16" s="98">
        <v>16</v>
      </c>
      <c r="G16" s="98"/>
      <c r="H16" s="98"/>
      <c r="I16" s="434">
        <f t="shared" si="0"/>
        <v>16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1067280</v>
      </c>
      <c r="D17" s="85">
        <f t="shared" si="1"/>
        <v>0</v>
      </c>
      <c r="E17" s="85">
        <f t="shared" si="1"/>
        <v>0</v>
      </c>
      <c r="F17" s="85">
        <f t="shared" si="1"/>
        <v>15313</v>
      </c>
      <c r="G17" s="85">
        <f t="shared" si="1"/>
        <v>0</v>
      </c>
      <c r="H17" s="85">
        <f t="shared" si="1"/>
        <v>2136</v>
      </c>
      <c r="I17" s="434">
        <f t="shared" si="0"/>
        <v>13177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/>
      <c r="E19" s="98"/>
      <c r="F19" s="98">
        <v>0</v>
      </c>
      <c r="G19" s="98"/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6"/>
      <c r="C30" s="626"/>
      <c r="D30" s="459" t="s">
        <v>817</v>
      </c>
      <c r="E30" s="625" t="s">
        <v>860</v>
      </c>
      <c r="F30" s="625"/>
      <c r="G30" s="625"/>
      <c r="H30" s="420" t="s">
        <v>779</v>
      </c>
      <c r="I30" s="625" t="s">
        <v>862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420" t="s">
        <v>779</v>
      </c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7">
      <selection activeCell="D64" sqref="D64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ХОЛДИНГ ВАРНА АД</v>
      </c>
      <c r="C5" s="631"/>
      <c r="D5" s="631"/>
      <c r="E5" s="570" t="s">
        <v>2</v>
      </c>
      <c r="F5" s="451">
        <f>'справка №1-БАЛАНС'!H3</f>
        <v>103249584</v>
      </c>
    </row>
    <row r="6" spans="1:13" ht="15" customHeight="1">
      <c r="A6" s="27" t="s">
        <v>820</v>
      </c>
      <c r="B6" s="632" t="str">
        <f>'справка №1-БАЛАНС'!E5</f>
        <v>01.01.2008 -30.09.2008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133</v>
      </c>
      <c r="D12" s="441">
        <v>50.3</v>
      </c>
      <c r="E12" s="441"/>
      <c r="F12" s="443">
        <f>C12-E12</f>
        <v>133</v>
      </c>
    </row>
    <row r="13" spans="1:6" ht="12.75">
      <c r="A13" s="36" t="s">
        <v>872</v>
      </c>
      <c r="B13" s="37"/>
      <c r="C13" s="441">
        <v>587</v>
      </c>
      <c r="D13" s="441">
        <v>86.89</v>
      </c>
      <c r="E13" s="441"/>
      <c r="F13" s="443">
        <f aca="true" t="shared" si="0" ref="F13:F26">C13-E13</f>
        <v>587</v>
      </c>
    </row>
    <row r="14" spans="1:6" ht="12.75">
      <c r="A14" s="36" t="s">
        <v>873</v>
      </c>
      <c r="B14" s="37"/>
      <c r="C14" s="441">
        <v>296</v>
      </c>
      <c r="D14" s="441">
        <v>95.3</v>
      </c>
      <c r="E14" s="441"/>
      <c r="F14" s="443">
        <f t="shared" si="0"/>
        <v>296</v>
      </c>
    </row>
    <row r="15" spans="1:6" ht="25.5">
      <c r="A15" s="36" t="s">
        <v>874</v>
      </c>
      <c r="B15" s="37"/>
      <c r="C15" s="441">
        <v>238</v>
      </c>
      <c r="D15" s="441">
        <v>95</v>
      </c>
      <c r="E15" s="441"/>
      <c r="F15" s="443">
        <f t="shared" si="0"/>
        <v>238</v>
      </c>
    </row>
    <row r="16" spans="1:6" ht="12.75">
      <c r="A16" s="36" t="s">
        <v>875</v>
      </c>
      <c r="B16" s="37"/>
      <c r="C16" s="441">
        <v>11</v>
      </c>
      <c r="D16" s="441">
        <v>100</v>
      </c>
      <c r="E16" s="441"/>
      <c r="F16" s="443">
        <f t="shared" si="0"/>
        <v>11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1265</v>
      </c>
      <c r="D27" s="429"/>
      <c r="E27" s="429">
        <f>SUM(E12:E26)</f>
        <v>0</v>
      </c>
      <c r="F27" s="442">
        <f>SUM(F12:F26)</f>
        <v>1265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25.5">
      <c r="A46" s="36" t="s">
        <v>876</v>
      </c>
      <c r="B46" s="40"/>
      <c r="C46" s="441">
        <v>1276</v>
      </c>
      <c r="D46" s="441">
        <v>27.98</v>
      </c>
      <c r="E46" s="441">
        <v>1276</v>
      </c>
      <c r="F46" s="443">
        <f>C46-E46</f>
        <v>0</v>
      </c>
    </row>
    <row r="47" spans="1:6" ht="12.75">
      <c r="A47" s="36" t="s">
        <v>887</v>
      </c>
      <c r="B47" s="40"/>
      <c r="C47" s="441">
        <v>8429</v>
      </c>
      <c r="D47" s="441">
        <v>5</v>
      </c>
      <c r="E47" s="441">
        <v>8429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/>
      <c r="F48" s="443">
        <f t="shared" si="2"/>
        <v>0</v>
      </c>
    </row>
    <row r="49" spans="1:6" ht="12.75">
      <c r="A49" s="36" t="s">
        <v>888</v>
      </c>
      <c r="B49" s="40"/>
      <c r="C49" s="441">
        <v>0</v>
      </c>
      <c r="D49" s="441">
        <v>0</v>
      </c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9705</v>
      </c>
      <c r="D61" s="429"/>
      <c r="E61" s="429">
        <f>SUM(E46:E60)</f>
        <v>9705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25.5">
      <c r="A63" s="36" t="s">
        <v>877</v>
      </c>
      <c r="B63" s="40"/>
      <c r="C63" s="441">
        <v>2169</v>
      </c>
      <c r="D63" s="441">
        <v>5</v>
      </c>
      <c r="E63" s="441">
        <v>2169</v>
      </c>
      <c r="F63" s="443">
        <f>C63-E63</f>
        <v>0</v>
      </c>
    </row>
    <row r="64" spans="1:6" ht="12.75">
      <c r="A64" s="36" t="s">
        <v>878</v>
      </c>
      <c r="B64" s="40"/>
      <c r="C64" s="441">
        <v>12</v>
      </c>
      <c r="D64" s="441"/>
      <c r="E64" s="441"/>
      <c r="F64" s="443">
        <f aca="true" t="shared" si="3" ref="F64:F77">C64-E64</f>
        <v>12</v>
      </c>
    </row>
    <row r="65" spans="1:6" ht="12.75">
      <c r="A65" s="36" t="s">
        <v>885</v>
      </c>
      <c r="B65" s="40"/>
      <c r="C65" s="441">
        <v>21</v>
      </c>
      <c r="D65" s="441">
        <v>38.44</v>
      </c>
      <c r="E65" s="441"/>
      <c r="F65" s="443">
        <f t="shared" si="3"/>
        <v>21</v>
      </c>
    </row>
    <row r="66" spans="1:6" ht="12.75">
      <c r="A66" s="36" t="s">
        <v>889</v>
      </c>
      <c r="B66" s="40"/>
      <c r="C66" s="441">
        <v>4</v>
      </c>
      <c r="D66" s="441">
        <v>43.75</v>
      </c>
      <c r="E66" s="441"/>
      <c r="F66" s="443">
        <f t="shared" si="3"/>
        <v>4</v>
      </c>
    </row>
    <row r="67" spans="1:6" ht="12.75">
      <c r="A67" s="36" t="s">
        <v>886</v>
      </c>
      <c r="B67" s="40"/>
      <c r="C67" s="441">
        <v>1</v>
      </c>
      <c r="D67" s="441">
        <v>25</v>
      </c>
      <c r="E67" s="441"/>
      <c r="F67" s="443">
        <f t="shared" si="3"/>
        <v>1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2207</v>
      </c>
      <c r="D78" s="429"/>
      <c r="E78" s="429">
        <f>SUM(E63:E77)</f>
        <v>2169</v>
      </c>
      <c r="F78" s="442">
        <f>SUM(F63:F77)</f>
        <v>38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13177</v>
      </c>
      <c r="D79" s="429"/>
      <c r="E79" s="429">
        <f>E78+E61+E44+E27</f>
        <v>11874</v>
      </c>
      <c r="F79" s="442">
        <f>F78+F61+F44+F27</f>
        <v>1303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0" t="s">
        <v>859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865</v>
      </c>
      <c r="D153" s="630"/>
      <c r="E153" s="630"/>
      <c r="F153" s="630"/>
    </row>
    <row r="154" spans="3:6" ht="12.75">
      <c r="C154" s="630" t="s">
        <v>867</v>
      </c>
      <c r="D154" s="630"/>
      <c r="E154" s="630"/>
      <c r="F154" s="630"/>
    </row>
  </sheetData>
  <sheetProtection/>
  <mergeCells count="5">
    <mergeCell ref="C154:F154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2008-07-09T11:54:07Z</cp:lastPrinted>
  <dcterms:created xsi:type="dcterms:W3CDTF">2000-06-29T12:02:40Z</dcterms:created>
  <dcterms:modified xsi:type="dcterms:W3CDTF">2008-10-29T14:43:14Z</dcterms:modified>
  <cp:category/>
  <cp:version/>
  <cp:contentType/>
  <cp:contentStatus/>
</cp:coreProperties>
</file>