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<sst xmlns="http://schemas.openxmlformats.org/spreadsheetml/2006/main" count="1059" uniqueCount="871">
  <si>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</si>
  <si>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</si>
  <si>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</si>
  <si>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</si>
  <si>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</si>
  <si>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</si>
  <si>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</si>
  <si>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</si>
  <si>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</si>
  <si>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</si>
  <si>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</si>
  <si>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</si>
  <si>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</si>
  <si>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</si>
  <si>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</si>
  <si>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</si>
  <si>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</si>
  <si>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</si>
  <si>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</si>
  <si>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</si>
  <si>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</si>
  <si>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</si>
  <si>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</si>
  <si>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</si>
  <si>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</si>
  <si>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</si>
  <si>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</si>
  <si>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</si>
  <si>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</si>
  <si>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</si>
  <si>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</si>
  <si>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</si>
  <si>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</si>
  <si>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</si>
  <si>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</si>
  <si>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</si>
  <si>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</si>
  <si>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</si>
  <si>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</si>
  <si>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</si>
  <si>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</si>
  <si>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</si>
  <si>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</si>
  <si>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</si>
  <si>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</si>
  <si>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</si>
  <si>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</si>
  <si>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</si>
  <si>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</si>
  <si>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</si>
  <si>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</si>
  <si>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</si>
  <si>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</si>
  <si>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</si>
  <si>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</si>
  <si>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</si>
  <si>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</si>
  <si>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</si>
  <si>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</si>
  <si>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</si>
  <si>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</si>
  <si>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</si>
  <si>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</si>
  <si>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</si>
  <si>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</si>
  <si>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</si>
  <si>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</si>
  <si>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</si>
  <si>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</si>
  <si>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</si>
  <si>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</si>
  <si>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</si>
  <si>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</si>
  <si>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</si>
  <si>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</si>
  <si>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</si>
  <si>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</si>
  <si>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</si>
  <si>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</si>
  <si>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</si>
  <si>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</si>
  <si>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</si>
  <si>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</si>
  <si>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</si>
  <si>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</si>
  <si>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</si>
  <si>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</si>
  <si>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</si>
  <si>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</si>
  <si>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</si>
  <si>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</si>
  <si>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</si>
  <si>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</si>
  <si>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</si>
  <si>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</si>
  <si>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</si>
  <si>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</si>
  <si>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</si>
  <si>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</si>
  <si>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</si>
  <si>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</si>
  <si>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</si>
  <si>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</si>
  <si>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</si>
  <si>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</si>
  <si>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</si>
  <si>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</si>
  <si>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</si>
  <si>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</si>
  <si>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</si>
  <si>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</si>
  <si>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</si>
  <si>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</si>
  <si>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</si>
  <si>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</si>
  <si>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</si>
  <si>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</si>
  <si>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</si>
  <si>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</si>
  <si>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</si>
  <si>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</si>
  <si>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</si>
  <si>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</si>
  <si>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</si>
  <si>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</si>
  <si>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</si>
  <si>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</si>
  <si>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</si>
  <si>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</si>
  <si>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</si>
  <si>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</si>
  <si>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</si>
  <si>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</si>
  <si>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</si>
  <si>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</si>
  <si>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</si>
  <si>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</si>
  <si>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</si>
  <si>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</si>
  <si>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</si>
  <si>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</si>
  <si>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</si>
  <si>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</si>
  <si>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</si>
  <si>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</si>
  <si>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</si>
  <si>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</si>
  <si>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</si>
  <si>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</si>
  <si>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</si>
  <si>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</si>
  <si>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</si>
  <si>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</si>
  <si>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</si>
  <si>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</si>
  <si>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</si>
  <si>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</si>
  <si>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</si>
  <si>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</si>
  <si>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</si>
  <si>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</si>
  <si>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</si>
  <si>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</si>
  <si>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</si>
  <si>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</si>
  <si>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</si>
  <si>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</si>
  <si>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</si>
  <si>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</si>
  <si>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</si>
  <si>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</si>
  <si>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</si>
  <si>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</si>
  <si>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</si>
  <si>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</si>
  <si>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</si>
  <si>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</si>
  <si>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</si>
  <si>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</si>
  <si>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</si>
  <si>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</si>
  <si>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</si>
  <si>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</si>
  <si>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</si>
  <si>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</si>
  <si>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</si>
  <si>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</si>
  <si>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</si>
  <si>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</si>
  <si>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</si>
  <si>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</si>
  <si>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</si>
  <si>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</si>
  <si>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</si>
  <si>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</si>
  <si>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</si>
  <si>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</si>
  <si>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</si>
  <si>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</si>
  <si>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</si>
  <si>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</si>
  <si>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</si>
  <si>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</si>
  <si>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</si>
  <si>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</si>
  <si>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</si>
  <si>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</si>
  <si>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</si>
  <si>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</si>
  <si>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</si>
  <si>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</si>
  <si>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</si>
  <si>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</si>
  <si>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</si>
  <si>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</si>
  <si>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</si>
  <si>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</si>
  <si>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</si>
  <si>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</si>
  <si>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</si>
  <si>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</si>
  <si>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</si>
  <si>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</si>
  <si>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</si>
  <si>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</si>
  <si>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</si>
  <si>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</si>
  <si>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</si>
  <si>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</si>
  <si>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</si>
  <si>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</si>
  <si>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</si>
  <si>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</si>
  <si>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</si>
  <si>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</si>
  <si>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</si>
  <si>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</si>
  <si>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</si>
  <si>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</si>
  <si>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</si>
  <si>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</si>
  <si>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</si>
  <si>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</si>
  <si>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</si>
  <si>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</si>
  <si>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</si>
  <si>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</si>
  <si>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</si>
  <si>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</si>
  <si>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</si>
  <si>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</si>
  <si>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</si>
  <si>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</si>
  <si>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</si>
  <si>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</si>
  <si>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</si>
  <si>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</si>
  <si>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</si>
  <si>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</si>
  <si>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</si>
  <si>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</si>
  <si>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</si>
  <si>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</si>
  <si>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</si>
  <si>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</si>
  <si>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</si>
  <si>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</si>
  <si>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</si>
  <si>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</si>
  <si>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</si>
  <si>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</si>
  <si>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</si>
  <si>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</si>
  <si>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</si>
  <si>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</si>
  <si>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</si>
  <si>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</si>
  <si>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</si>
  <si>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</si>
  <si>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</si>
  <si>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</si>
  <si>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</si>
  <si>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</si>
  <si>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</si>
  <si>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</si>
  <si>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</si>
  <si>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</si>
  <si>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</si>
  <si>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</si>
  <si>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</si>
  <si>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</si>
  <si>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</si>
  <si>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</si>
  <si>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</si>
  <si>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</si>
  <si>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</si>
  <si>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</si>
  <si>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</si>
  <si>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</si>
  <si>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</si>
  <si>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</si>
  <si>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</si>
  <si>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</si>
  <si>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</si>
  <si>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</si>
  <si>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</si>
  <si>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</si>
  <si>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</si>
  <si>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</si>
  <si>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</si>
  <si>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</si>
  <si>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</si>
  <si>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</si>
  <si>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</si>
  <si>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</si>
  <si>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</si>
  <si>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</si>
  <si>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</si>
  <si>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</si>
  <si>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</si>
  <si>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</si>
  <si>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</si>
  <si>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</si>
  <si>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</si>
  <si>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</si>
  <si>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</si>
  <si>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</si>
  <si>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</si>
  <si>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</si>
  <si>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</si>
  <si>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</si>
  <si>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</si>
  <si>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</si>
  <si>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</si>
  <si>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</si>
  <si>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</si>
  <si>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</si>
  <si>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</si>
  <si>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</si>
  <si>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</si>
  <si>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</si>
  <si>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</si>
  <si>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</si>
  <si>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</si>
  <si>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</si>
  <si>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</si>
  <si>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</si>
  <si>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</si>
  <si>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</si>
  <si>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</si>
  <si>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</si>
  <si>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</si>
  <si>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</si>
  <si>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</si>
  <si>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</si>
  <si>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</si>
  <si>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</si>
  <si>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</si>
  <si>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</si>
  <si>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</si>
  <si>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</si>
  <si>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</si>
  <si>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</si>
  <si>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</si>
  <si>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</si>
  <si>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</si>
  <si>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</si>
  <si>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</si>
  <si>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</si>
  <si>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</si>
  <si>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</si>
  <si>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</si>
  <si>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</si>
  <si>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</si>
  <si>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</si>
  <si>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</si>
  <si>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</si>
  <si>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</si>
  <si>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</si>
  <si>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</si>
  <si>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</si>
  <si>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</si>
  <si>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</si>
  <si>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</si>
  <si>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</si>
  <si>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</si>
  <si>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</si>
  <si>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</si>
  <si>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</si>
  <si>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</si>
  <si>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</si>
  <si>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</si>
  <si>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</si>
  <si>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</si>
  <si>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</si>
  <si>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</si>
  <si>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</si>
  <si>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</si>
  <si>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</si>
  <si>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</si>
  <si>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</si>
  <si>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</si>
  <si>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</si>
  <si>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</si>
  <si>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</si>
  <si>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</si>
  <si>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</si>
  <si>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</si>
  <si>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</si>
  <si>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</si>
  <si>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</si>
  <si>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</si>
  <si>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</si>
  <si>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</si>
  <si>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</si>
  <si>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</si>
  <si>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</si>
  <si>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</si>
  <si>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</si>
  <si>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</si>
  <si>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</si>
  <si>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</si>
  <si>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</si>
  <si>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</si>
  <si>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</si>
  <si>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</si>
  <si>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</si>
  <si>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</si>
  <si>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</si>
  <si>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</si>
  <si>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</si>
  <si>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</si>
  <si>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</si>
  <si>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</si>
  <si>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</si>
  <si>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</si>
  <si>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</si>
  <si>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</si>
  <si>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</si>
  <si>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</si>
  <si>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</si>
  <si>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</si>
  <si>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</si>
  <si>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</si>
  <si>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</si>
  <si>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</si>
  <si>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</si>
  <si>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</si>
  <si>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</si>
  <si>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</si>
  <si>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</si>
  <si>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</si>
  <si>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</si>
  <si>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</si>
  <si>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</si>
  <si>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</si>
  <si>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</si>
  <si>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</si>
  <si>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</si>
  <si>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</si>
  <si>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</si>
  <si>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</si>
  <si>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</si>
  <si>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</si>
  <si>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</si>
  <si>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</si>
  <si>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</si>
  <si>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</si>
  <si>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</si>
  <si>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</si>
  <si>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</si>
  <si>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</si>
  <si>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</si>
  <si>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</si>
  <si>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</si>
  <si>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</si>
  <si>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</si>
  <si>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</si>
  <si>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</si>
  <si>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</si>
  <si>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</si>
  <si>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</si>
  <si>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</si>
  <si>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</si>
  <si>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</si>
  <si>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</si>
  <si>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</si>
  <si>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</si>
  <si>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</si>
  <si>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</si>
  <si>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</si>
  <si>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</si>
  <si>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</si>
  <si>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</si>
  <si>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</si>
  <si>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</si>
  <si>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</si>
  <si>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</si>
  <si>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</si>
  <si>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</si>
  <si>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</si>
  <si>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</si>
  <si>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</si>
  <si>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</si>
  <si>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</si>
  <si>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</si>
  <si>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</si>
  <si>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</si>
  <si>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</si>
  <si>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</si>
  <si>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</si>
  <si>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</si>
  <si>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</si>
  <si>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</si>
  <si>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</si>
  <si>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</si>
  <si>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</si>
  <si>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</si>
  <si>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</si>
  <si>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</si>
  <si>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</si>
  <si>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</si>
  <si>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</si>
  <si>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</si>
  <si>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</si>
  <si>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</si>
  <si>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</si>
  <si>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</si>
  <si>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</si>
  <si>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</si>
  <si>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</si>
  <si>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</si>
  <si>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</si>
  <si>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</si>
  <si>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</si>
  <si>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</si>
  <si>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</si>
  <si>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</si>
  <si>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</si>
  <si>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</si>
  <si>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</si>
  <si>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</si>
  <si>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</si>
  <si>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</si>
  <si>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</si>
  <si>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</si>
  <si>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</si>
  <si>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</si>
  <si>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</si>
  <si>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</si>
  <si>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</si>
  <si>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</si>
  <si>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</si>
  <si>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</si>
  <si>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</si>
  <si>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</si>
  <si>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</si>
  <si>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</si>
  <si>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</si>
  <si>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</si>
  <si>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</si>
  <si>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</si>
  <si>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</si>
  <si>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</si>
  <si>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</si>
  <si>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</si>
  <si>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</si>
  <si>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</si>
  <si>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</si>
  <si>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</si>
  <si>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</si>
  <si>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</si>
  <si>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</si>
  <si>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</si>
  <si>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</si>
  <si>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</si>
  <si>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</si>
  <si>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</si>
  <si>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</si>
  <si>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</si>
  <si>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</si>
  <si>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</si>
  <si>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</si>
  <si>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</si>
  <si>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</si>
  <si>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</si>
  <si>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</si>
  <si>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</si>
  <si>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</si>
  <si>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</si>
  <si>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</si>
  <si>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</si>
  <si>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</si>
  <si>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</si>
  <si>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</si>
  <si>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</si>
  <si>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</si>
  <si>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</si>
  <si>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</si>
  <si>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</si>
  <si>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</si>
  <si>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</si>
  <si>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</si>
  <si>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</si>
  <si>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</si>
  <si>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</si>
  <si>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</si>
  <si>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</si>
  <si>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</si>
  <si>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</si>
  <si>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</si>
  <si>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</si>
  <si>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</si>
  <si>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</si>
  <si>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</si>
  <si>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</si>
  <si>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</si>
  <si>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</si>
  <si>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</si>
  <si>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</si>
  <si>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</si>
  <si>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</si>
  <si>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</si>
  <si>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</si>
  <si>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</si>
  <si>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</si>
  <si>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</si>
  <si>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</si>
  <si>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</si>
  <si>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</si>
  <si>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</si>
  <si>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</si>
  <si>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</si>
  <si>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</si>
  <si>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</si>
  <si>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</si>
  <si>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</si>
  <si>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</si>
  <si>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</si>
  <si>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</si>
  <si>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</si>
  <si>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</si>
  <si>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</si>
  <si>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</si>
  <si>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</si>
  <si>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</si>
  <si>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</si>
  <si>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</si>
  <si>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</si>
  <si>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</si>
  <si>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</si>
  <si>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</si>
  <si>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</si>
  <si>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</si>
  <si>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</si>
  <si>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</si>
  <si>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</si>
  <si>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</si>
  <si>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</si>
  <si>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</si>
  <si>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</si>
  <si>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</si>
  <si>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</si>
  <si>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</si>
  <si>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</si>
  <si>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</si>
  <si>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</si>
  <si>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</si>
  <si>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</si>
  <si>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</si>
  <si>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</si>
  <si>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</si>
  <si>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</si>
  <si>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</si>
  <si>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</si>
  <si>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</si>
  <si>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</si>
  <si>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</si>
  <si>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</si>
  <si>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</si>
  <si>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</si>
  <si>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</si>
  <si>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</si>
  <si>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</si>
  <si>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</si>
  <si>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</si>
  <si>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</si>
  <si>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</si>
  <si>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</si>
  <si>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</si>
  <si>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</si>
  <si>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</si>
  <si>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</si>
  <si>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</si>
  <si>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</si>
  <si>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</si>
  <si>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</si>
  <si>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</si>
  <si>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</si>
  <si>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</si>
  <si>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</si>
  <si>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</si>
  <si>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</si>
  <si>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</si>
  <si>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</si>
  <si>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</si>
  <si>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</si>
  <si>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</si>
  <si>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</si>
  <si>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</si>
  <si>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</si>
  <si>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</si>
  <si>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</si>
  <si>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</si>
  <si>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</si>
  <si>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</si>
  <si>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</si>
  <si>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</si>
  <si>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</si>
  <si>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</si>
  <si>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</si>
  <si>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</si>
  <si>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</si>
  <si>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</si>
  <si>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</si>
  <si>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</si>
  <si>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</si>
  <si>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</si>
  <si>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</si>
  <si>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</si>
  <si>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</si>
  <si>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</si>
  <si>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</si>
  <si>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</si>
  <si>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</si>
  <si>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</si>
  <si>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</si>
  <si>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</si>
  <si>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</si>
  <si>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</si>
  <si>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</si>
  <si>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</si>
  <si>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</si>
  <si>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</si>
  <si>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</si>
  <si>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</si>
  <si>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</si>
  <si>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</si>
  <si>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</si>
  <si>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</si>
  <si>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</si>
  <si>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</si>
  <si>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</si>
  <si>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</si>
  <si>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</si>
  <si>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</si>
  <si>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</si>
  <si>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</si>
  <si>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</si>
  <si>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</si>
  <si>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</si>
  <si>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</si>
  <si>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</si>
  <si>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</si>
  <si>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</si>
  <si>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</si>
  <si>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</si>
  <si>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</si>
  <si>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</si>
  <si>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</si>
  <si>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</si>
  <si>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</si>
  <si>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</si>
  <si>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</si>
  <si>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</si>
  <si>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</si>
  <si>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</si>
  <si>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</si>
  <si>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</si>
  <si>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</si>
  <si>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</si>
  <si>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</si>
  <si>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</si>
  <si>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</si>
  <si>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</si>
  <si>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</si>
  <si>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</si>
  <si>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</si>
  <si>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</si>
  <si>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</si>
  <si>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</si>
  <si>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</si>
  <si>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</si>
  <si>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</si>
  <si>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</si>
  <si>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</si>
  <si>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</si>
  <si>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</si>
  <si>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</si>
  <si>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</si>
  <si>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</si>
  <si>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</si>
  <si>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</si>
  <si>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</si>
  <si>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</si>
  <si>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</si>
  <si>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</si>
  <si>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</si>
  <si>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</si>
  <si>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</si>
  <si>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</si>
  <si>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</si>
  <si>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</si>
  <si>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</si>
  <si>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</si>
  <si>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</si>
  <si>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</si>
  <si>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</si>
  <si>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</si>
  <si>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</si>
  <si>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</si>
  <si>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</si>
  <si>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</si>
  <si>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</si>
  <si>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</si>
  <si>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</si>
  <si>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</si>
  <si>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</si>
  <si>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</si>
  <si>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</si>
  <si>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</si>
  <si>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</si>
  <si>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</si>
  <si>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</si>
  <si>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</si>
  <si>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</si>
  <si>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</si>
  <si>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</si>
  <si>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</si>
  <si>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</si>
  <si>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</si>
  <si>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</si>
  <si>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</si>
  <si>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</si>
  <si>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</si>
  <si>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</si>
  <si>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</si>
  <si>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</si>
  <si>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</si>
  <si>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</si>
  <si>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</si>
  <si>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</si>
  <si>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</si>
  <si>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</si>
  <si>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</si>
  <si>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</si>
  <si>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</si>
  <si>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</si>
  <si>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</si>
  <si>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</si>
  <si>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</si>
  <si>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</si>
  <si>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</si>
  <si>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</si>
  <si>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</si>
  <si>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</si>
  <si>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ХипоKредит АД</t>
  </si>
  <si>
    <t>консолидиран</t>
  </si>
  <si>
    <t>Дата на съставяне: 20.05.2013</t>
  </si>
  <si>
    <t xml:space="preserve">Дата  на съставяне: 20.05.2013                                                                                                   </t>
  </si>
  <si>
    <t xml:space="preserve">Дата на съставяне: 20.05.2013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</si>
</sst>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C60" sqref="C6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864</v>
      </c>
    </row>
    <row r="5" spans="1:8" ht="15">
      <c r="A5" s="576" t="s">
        <v>5</v>
      </c>
      <c r="B5" s="577"/>
      <c r="C5" s="577"/>
      <c r="D5" s="577"/>
      <c r="E5" s="505">
        <v>41364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935</v>
      </c>
      <c r="H21" s="156">
        <f>SUM(H22:H24)</f>
        <v>935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</v>
      </c>
      <c r="H24" s="152">
        <v>12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935</v>
      </c>
      <c r="H25" s="154">
        <f>H19+H20+H21</f>
        <v>935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-20-8</f>
        <v>-28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1448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9383</v>
      </c>
      <c r="H36" s="154">
        <f>H25+H17+H33</f>
        <v>9411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195</v>
      </c>
      <c r="H39" s="158">
        <v>198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2262+2</f>
        <v>2264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25973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28104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28237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28691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28691</v>
      </c>
      <c r="D55" s="155">
        <f>D19+D20+D21+D27+D32+D45+D51+D53+D54</f>
        <v>29622</v>
      </c>
      <c r="E55" s="237" t="s">
        <v>172</v>
      </c>
      <c r="F55" s="261" t="s">
        <v>173</v>
      </c>
      <c r="G55" s="154">
        <f>G49+G51+G52+G53+G54</f>
        <v>28237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501</v>
      </c>
      <c r="H61" s="154">
        <f>SUM(H62:H68)</f>
        <v>351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482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2698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2698</v>
      </c>
      <c r="D64" s="155">
        <f>SUM(D58:D63)</f>
        <v>2626</v>
      </c>
      <c r="E64" s="237" t="s">
        <v>200</v>
      </c>
      <c r="F64" s="242" t="s">
        <v>201</v>
      </c>
      <c r="G64" s="152">
        <f>6+13</f>
        <v>19</v>
      </c>
      <c r="H64" s="152">
        <f>6+1</f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2</v>
      </c>
    </row>
    <row r="67" spans="1:8" ht="15">
      <c r="A67" s="235" t="s">
        <v>207</v>
      </c>
      <c r="B67" s="241" t="s">
        <v>208</v>
      </c>
      <c r="C67" s="151">
        <v>13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111</v>
      </c>
      <c r="H69" s="152">
        <v>675</v>
      </c>
    </row>
    <row r="70" spans="1:8" ht="15">
      <c r="A70" s="235" t="s">
        <v>218</v>
      </c>
      <c r="B70" s="241" t="s">
        <v>219</v>
      </c>
      <c r="C70" s="151">
        <f>2149-13</f>
        <v>2136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3794</v>
      </c>
      <c r="D71" s="151">
        <v>3850</v>
      </c>
      <c r="E71" s="253" t="s">
        <v>46</v>
      </c>
      <c r="F71" s="273" t="s">
        <v>224</v>
      </c>
      <c r="G71" s="161">
        <f>G59+G60+G61+G69+G70</f>
        <v>612</v>
      </c>
      <c r="H71" s="161">
        <f>H59+H60+H61+H69+H70</f>
        <v>1026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f>220+10</f>
        <v>230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6000</v>
      </c>
      <c r="D75" s="155">
        <f>SUM(D67:D74)</f>
        <v>6047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612</v>
      </c>
      <c r="H79" s="162">
        <f>H71+H74+H75+H76</f>
        <v>1026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357+670</f>
        <v>1027</v>
      </c>
      <c r="D88" s="151">
        <f>1176+660</f>
        <v>1836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11</v>
      </c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1038</v>
      </c>
      <c r="D91" s="155">
        <f>SUM(D87:D90)</f>
        <v>4709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9736</v>
      </c>
      <c r="D93" s="155">
        <f>D64+D75+D84+D91+D92</f>
        <v>13395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38427</v>
      </c>
      <c r="D94" s="164">
        <f>D93+D55</f>
        <v>43017</v>
      </c>
      <c r="E94" s="449" t="s">
        <v>270</v>
      </c>
      <c r="F94" s="289" t="s">
        <v>271</v>
      </c>
      <c r="G94" s="165">
        <f>G36+G39+G55+G79</f>
        <v>38427</v>
      </c>
      <c r="H94" s="165">
        <f>H36+H39+H55+H79</f>
        <v>43017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41" sqref="G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41364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60+13</f>
        <v>73</v>
      </c>
      <c r="D10" s="46">
        <v>47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f>22+2+5</f>
        <v>29</v>
      </c>
      <c r="D12" s="46">
        <v>15</v>
      </c>
      <c r="E12" s="300" t="s">
        <v>78</v>
      </c>
      <c r="F12" s="549" t="s">
        <v>297</v>
      </c>
      <c r="G12" s="550">
        <v>22</v>
      </c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22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105</v>
      </c>
      <c r="D19" s="49">
        <f>SUM(D9:D15)+D16</f>
        <v>65</v>
      </c>
      <c r="E19" s="304" t="s">
        <v>317</v>
      </c>
      <c r="F19" s="552" t="s">
        <v>318</v>
      </c>
      <c r="G19" s="550">
        <f>574+9</f>
        <v>583</v>
      </c>
      <c r="H19" s="550">
        <v>714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515</v>
      </c>
      <c r="D22" s="46">
        <v>596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7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583</v>
      </c>
      <c r="H24" s="548">
        <f>SUM(H19:H23)</f>
        <v>721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16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531</v>
      </c>
      <c r="D26" s="49">
        <f>SUM(D22:D25)</f>
        <v>607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636</v>
      </c>
      <c r="D28" s="50">
        <f>D26+D19</f>
        <v>672</v>
      </c>
      <c r="E28" s="127" t="s">
        <v>339</v>
      </c>
      <c r="F28" s="554" t="s">
        <v>340</v>
      </c>
      <c r="G28" s="548">
        <f>G13+G15+G24</f>
        <v>605</v>
      </c>
      <c r="H28" s="548">
        <f>H13+H15+H24</f>
        <v>721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49</v>
      </c>
      <c r="E30" s="127" t="s">
        <v>343</v>
      </c>
      <c r="F30" s="554" t="s">
        <v>344</v>
      </c>
      <c r="G30" s="53">
        <f>IF((C28-G28)&gt;0,C28-G28,0)</f>
        <v>31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636</v>
      </c>
      <c r="D33" s="49">
        <f>D28+D31+D32</f>
        <v>672</v>
      </c>
      <c r="E33" s="127" t="s">
        <v>353</v>
      </c>
      <c r="F33" s="554" t="s">
        <v>354</v>
      </c>
      <c r="G33" s="53">
        <f>G32+G31+G28</f>
        <v>605</v>
      </c>
      <c r="H33" s="53">
        <f>H32+H31+H28</f>
        <v>721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49</v>
      </c>
      <c r="E34" s="128" t="s">
        <v>357</v>
      </c>
      <c r="F34" s="554" t="s">
        <v>358</v>
      </c>
      <c r="G34" s="548">
        <f>IF((C33-G33)&gt;0,C33-G33,0)</f>
        <v>31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44</v>
      </c>
      <c r="E39" s="313" t="s">
        <v>369</v>
      </c>
      <c r="F39" s="558" t="s">
        <v>370</v>
      </c>
      <c r="G39" s="559">
        <f>IF(G34&gt;0,IF(C35+G34&lt;0,0,C35+G34),IF(C34-C35&lt;0,C35-C34,0))</f>
        <v>31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1</v>
      </c>
      <c r="E40" s="127" t="s">
        <v>371</v>
      </c>
      <c r="F40" s="558" t="s">
        <v>373</v>
      </c>
      <c r="G40" s="550">
        <v>3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43</v>
      </c>
      <c r="E41" s="127" t="s">
        <v>376</v>
      </c>
      <c r="F41" s="571" t="s">
        <v>377</v>
      </c>
      <c r="G41" s="52">
        <f>IF(C39=0,IF(G39-G40&gt;0,G39-G40+C40,0),IF(C39-C40&lt;0,C40-C39+G40,0))</f>
        <v>28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636</v>
      </c>
      <c r="D42" s="53">
        <f>D33+D35+D39</f>
        <v>721</v>
      </c>
      <c r="E42" s="128" t="s">
        <v>380</v>
      </c>
      <c r="F42" s="129" t="s">
        <v>381</v>
      </c>
      <c r="G42" s="53">
        <f>G39+G33</f>
        <v>636</v>
      </c>
      <c r="H42" s="53">
        <f>H39+H33</f>
        <v>721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41414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17" sqref="C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41364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f>-47-1</f>
        <v>-48</v>
      </c>
      <c r="D11" s="54">
        <v>-59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-29-7</f>
        <v>-36</v>
      </c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f>18+18</f>
        <v>36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451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398</v>
      </c>
      <c r="D20" s="55">
        <f>SUM(D10:D19)</f>
        <v>-77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-13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840</v>
      </c>
      <c r="D25" s="54">
        <v>770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328</v>
      </c>
      <c r="D26" s="54">
        <v>471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1168</v>
      </c>
      <c r="D32" s="55">
        <f>SUM(D22:D31)</f>
        <v>1228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-4146</v>
      </c>
      <c r="D37" s="54">
        <v>-489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-1091</v>
      </c>
      <c r="D39" s="54">
        <v>-718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-5237</v>
      </c>
      <c r="D42" s="55">
        <f>SUM(D34:D41)</f>
        <v>-1207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-3671</v>
      </c>
      <c r="D43" s="55">
        <f>D42+D32+D20</f>
        <v>-56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4709</v>
      </c>
      <c r="D44" s="132">
        <v>3322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1038</v>
      </c>
      <c r="D45" s="55">
        <f>D44+D43</f>
        <v>3266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H12" sqref="H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41364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>
        <v>12</v>
      </c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9411</v>
      </c>
      <c r="M11" s="58">
        <f>'справка №1-БАЛАНС'!H39</f>
        <v>198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12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9411</v>
      </c>
      <c r="M15" s="61">
        <f t="shared" si="2"/>
        <v>198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</v>
      </c>
      <c r="K16" s="60"/>
      <c r="L16" s="344">
        <f t="shared" si="1"/>
        <v>-28</v>
      </c>
      <c r="M16" s="60">
        <v>-3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12</v>
      </c>
      <c r="I29" s="59">
        <f t="shared" si="6"/>
        <v>1476</v>
      </c>
      <c r="J29" s="59">
        <f t="shared" si="6"/>
        <v>-28</v>
      </c>
      <c r="K29" s="59">
        <f t="shared" si="6"/>
        <v>0</v>
      </c>
      <c r="L29" s="344">
        <f t="shared" si="1"/>
        <v>9383</v>
      </c>
      <c r="M29" s="59">
        <f t="shared" si="6"/>
        <v>195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12</v>
      </c>
      <c r="I32" s="59">
        <f t="shared" si="7"/>
        <v>1476</v>
      </c>
      <c r="J32" s="59">
        <f t="shared" si="7"/>
        <v>-28</v>
      </c>
      <c r="K32" s="59">
        <f t="shared" si="7"/>
        <v>0</v>
      </c>
      <c r="L32" s="344">
        <f t="shared" si="1"/>
        <v>9383</v>
      </c>
      <c r="M32" s="59">
        <f>M29+M30+M31</f>
        <v>195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K12" sqref="K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41364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41364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28104</v>
      </c>
      <c r="D15" s="108">
        <v>4533</v>
      </c>
      <c r="E15" s="120">
        <f t="shared" si="0"/>
        <v>23571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28691</v>
      </c>
      <c r="D19" s="104">
        <f>D11+D15+D16</f>
        <v>4533</v>
      </c>
      <c r="E19" s="118">
        <f>E11+E15+E16</f>
        <v>24158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</v>
      </c>
      <c r="D25" s="108">
        <v>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2136</v>
      </c>
      <c r="D30" s="108">
        <v>2136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3794</v>
      </c>
      <c r="D32" s="108">
        <v>3794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6000</v>
      </c>
      <c r="D43" s="104">
        <f>D24+D28+D29+D31+D30+D32+D33+D38</f>
        <v>6000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34691</v>
      </c>
      <c r="D44" s="103">
        <f>D43+D21+D19+D9</f>
        <v>10533</v>
      </c>
      <c r="E44" s="118">
        <f>E43+E21+E19+E9</f>
        <v>24158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2264</v>
      </c>
      <c r="D52" s="103">
        <f>SUM(D53:D55)</f>
        <v>2264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>
        <v>2262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>
        <v>2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25973</v>
      </c>
      <c r="D63" s="108"/>
      <c r="E63" s="119">
        <f t="shared" si="1"/>
        <v>25973</v>
      </c>
      <c r="F63" s="110">
        <v>30012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28237</v>
      </c>
      <c r="D66" s="103">
        <f>D52+D56+D61+D62+D63+D64</f>
        <v>2264</v>
      </c>
      <c r="E66" s="119">
        <f t="shared" si="1"/>
        <v>25973</v>
      </c>
      <c r="F66" s="103">
        <f>F52+F56+F61+F62+F63+F64</f>
        <v>30012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482</v>
      </c>
      <c r="D71" s="105">
        <f>SUM(D72:D74)</f>
        <v>482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482</v>
      </c>
      <c r="D74" s="108">
        <v>482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34</v>
      </c>
      <c r="D80" s="103">
        <f>SUM(D81:D84)</f>
        <v>34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34</v>
      </c>
      <c r="D82" s="108">
        <v>34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6+13</f>
        <v>19</v>
      </c>
      <c r="D87" s="108">
        <f>6+13</f>
        <v>19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77</v>
      </c>
      <c r="D95" s="108">
        <v>77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612</v>
      </c>
      <c r="D96" s="104">
        <f>D85+D80+D75+D71+D95</f>
        <v>612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28849</v>
      </c>
      <c r="D97" s="104">
        <f>D96+D68+D66</f>
        <v>2876</v>
      </c>
      <c r="E97" s="104">
        <f>E96+E68+E66</f>
        <v>25973</v>
      </c>
      <c r="F97" s="104">
        <f>F96+F68+F66</f>
        <v>30012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8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41364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41364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2013-05-24T06:46:00Z</dcterms:modified>
  <cp:category/>
  <cp:version/>
  <cp:contentType/>
  <cp:contentStatus/>
</cp:coreProperties>
</file>