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<sst xmlns="http://schemas.openxmlformats.org/spreadsheetml/2006/main" count="1060" uniqueCount="874">
  <si>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</si>
  <si>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</si>
  <si>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</si>
  <si>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</si>
  <si>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</si>
  <si>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</si>
  <si>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</si>
  <si>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</si>
  <si>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</si>
  <si>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</si>
  <si>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</si>
  <si>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</si>
  <si>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</si>
  <si>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</si>
  <si>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</si>
  <si>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</si>
  <si>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</si>
  <si>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</si>
  <si>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</si>
  <si>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</si>
  <si>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</si>
  <si>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</si>
  <si>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</si>
  <si>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</si>
  <si>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</si>
  <si>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</si>
  <si>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</si>
  <si>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</si>
  <si>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</si>
  <si>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</si>
  <si>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</si>
  <si>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</si>
  <si>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</si>
  <si>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</si>
  <si>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</si>
  <si>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</si>
  <si>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</si>
  <si>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</si>
  <si>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</si>
  <si>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</si>
  <si>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</si>
  <si>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</si>
  <si>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</si>
  <si>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</si>
  <si>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</si>
  <si>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</si>
  <si>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</si>
  <si>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</si>
  <si>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</si>
  <si>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</si>
  <si>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</si>
  <si>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</si>
  <si>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</si>
  <si>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</si>
  <si>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</si>
  <si>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</si>
  <si>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</si>
  <si>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</si>
  <si>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</si>
  <si>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</si>
  <si>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</si>
  <si>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</si>
  <si>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</si>
  <si>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</si>
  <si>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</si>
  <si>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</si>
  <si>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</si>
  <si>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</si>
  <si>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</si>
  <si>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</si>
  <si>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</si>
  <si>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</si>
  <si>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</si>
  <si>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</si>
  <si>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</si>
  <si>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</si>
  <si>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</si>
  <si>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</si>
  <si>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</si>
  <si>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</si>
  <si>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</si>
  <si>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</si>
  <si>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</si>
  <si>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</si>
  <si>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</si>
  <si>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</si>
  <si>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</si>
  <si>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</si>
  <si>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</si>
  <si>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</si>
  <si>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</si>
  <si>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</si>
  <si>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</si>
  <si>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</si>
  <si>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</si>
  <si>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</si>
  <si>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</si>
  <si>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</si>
  <si>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</si>
  <si>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</si>
  <si>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</si>
  <si>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</si>
  <si>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</si>
  <si>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</si>
  <si>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</si>
  <si>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</si>
  <si>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</si>
  <si>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</si>
  <si>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</si>
  <si>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</si>
  <si>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</si>
  <si>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</si>
  <si>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</si>
  <si>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</si>
  <si>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</si>
  <si>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</si>
  <si>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</si>
  <si>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</si>
  <si>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</si>
  <si>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</si>
  <si>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</si>
  <si>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</si>
  <si>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</si>
  <si>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</si>
  <si>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</si>
  <si>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</si>
  <si>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</si>
  <si>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</si>
  <si>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</si>
  <si>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</si>
  <si>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</si>
  <si>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</si>
  <si>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</si>
  <si>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</si>
  <si>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</si>
  <si>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</si>
  <si>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</si>
  <si>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</si>
  <si>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</si>
  <si>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</si>
  <si>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</si>
  <si>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</si>
  <si>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</si>
  <si>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</si>
  <si>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</si>
  <si>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</si>
  <si>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</si>
  <si>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</si>
  <si>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</si>
  <si>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</si>
  <si>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</si>
  <si>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</si>
  <si>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</si>
  <si>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</si>
  <si>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</si>
  <si>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</si>
  <si>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</si>
  <si>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</si>
  <si>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</si>
  <si>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</si>
  <si>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</si>
  <si>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</si>
  <si>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</si>
  <si>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</si>
  <si>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</si>
  <si>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</si>
  <si>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</si>
  <si>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</si>
  <si>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</si>
  <si>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</si>
  <si>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</si>
  <si>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</si>
  <si>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</si>
  <si>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</si>
  <si>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</si>
  <si>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</si>
  <si>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</si>
  <si>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</si>
  <si>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</si>
  <si>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</si>
  <si>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</si>
  <si>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</si>
  <si>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</si>
  <si>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</si>
  <si>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</si>
  <si>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</si>
  <si>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</si>
  <si>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</si>
  <si>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</si>
  <si>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</si>
  <si>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</si>
  <si>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</si>
  <si>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</si>
  <si>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</si>
  <si>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</si>
  <si>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</si>
  <si>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</si>
  <si>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</si>
  <si>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</si>
  <si>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</si>
  <si>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</si>
  <si>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</si>
  <si>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</si>
  <si>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</si>
  <si>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</si>
  <si>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</si>
  <si>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</si>
  <si>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</si>
  <si>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</si>
  <si>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</si>
  <si>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</si>
  <si>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</si>
  <si>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</si>
  <si>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</si>
  <si>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</si>
  <si>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</si>
  <si>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</si>
  <si>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</si>
  <si>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</si>
  <si>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</si>
  <si>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</si>
  <si>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</si>
  <si>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</si>
  <si>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</si>
  <si>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</si>
  <si>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</si>
  <si>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</si>
  <si>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</si>
  <si>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</si>
  <si>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</si>
  <si>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</si>
  <si>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</si>
  <si>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</si>
  <si>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</si>
  <si>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</si>
  <si>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</si>
  <si>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</si>
  <si>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</si>
  <si>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</si>
  <si>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</si>
  <si>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</si>
  <si>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</si>
  <si>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</si>
  <si>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</si>
  <si>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</si>
  <si>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</si>
  <si>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</si>
  <si>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</si>
  <si>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</si>
  <si>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</si>
  <si>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</si>
  <si>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</si>
  <si>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</si>
  <si>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</si>
  <si>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</si>
  <si>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</si>
  <si>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</si>
  <si>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</si>
  <si>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</si>
  <si>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</si>
  <si>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</si>
  <si>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</si>
  <si>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</si>
  <si>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</si>
  <si>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</si>
  <si>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</si>
  <si>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</si>
  <si>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</si>
  <si>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</si>
  <si>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</si>
  <si>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</si>
  <si>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</si>
  <si>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</si>
  <si>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</si>
  <si>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</si>
  <si>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</si>
  <si>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</si>
  <si>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</si>
  <si>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</si>
  <si>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</si>
  <si>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</si>
  <si>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</si>
  <si>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</si>
  <si>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</si>
  <si>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</si>
  <si>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</si>
  <si>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</si>
  <si>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</si>
  <si>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</si>
  <si>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</si>
  <si>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</si>
  <si>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</si>
  <si>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</si>
  <si>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</si>
  <si>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</si>
  <si>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</si>
  <si>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</si>
  <si>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</si>
  <si>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</si>
  <si>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</si>
  <si>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</si>
  <si>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</si>
  <si>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</si>
  <si>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</si>
  <si>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</si>
  <si>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</si>
  <si>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</si>
  <si>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</si>
  <si>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</si>
  <si>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</si>
  <si>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</si>
  <si>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</si>
  <si>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</si>
  <si>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</si>
  <si>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</si>
  <si>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</si>
  <si>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</si>
  <si>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</si>
  <si>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</si>
  <si>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</si>
  <si>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</si>
  <si>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</si>
  <si>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</si>
  <si>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</si>
  <si>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</si>
  <si>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</si>
  <si>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</si>
  <si>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</si>
  <si>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</si>
  <si>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</si>
  <si>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</si>
  <si>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</si>
  <si>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</si>
  <si>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</si>
  <si>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</si>
  <si>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</si>
  <si>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</si>
  <si>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</si>
  <si>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</si>
  <si>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</si>
  <si>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</si>
  <si>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</si>
  <si>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</si>
  <si>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</si>
  <si>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</si>
  <si>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</si>
  <si>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</si>
  <si>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</si>
  <si>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</si>
  <si>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</si>
  <si>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</si>
  <si>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</si>
  <si>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</si>
  <si>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</si>
  <si>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</si>
  <si>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</si>
  <si>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</si>
  <si>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</si>
  <si>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</si>
  <si>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</si>
  <si>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</si>
  <si>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</si>
  <si>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</si>
  <si>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</si>
  <si>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</si>
  <si>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</si>
  <si>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</si>
  <si>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</si>
  <si>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</si>
  <si>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</si>
  <si>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</si>
  <si>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</si>
  <si>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</si>
  <si>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</si>
  <si>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</si>
  <si>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</si>
  <si>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</si>
  <si>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</si>
  <si>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</si>
  <si>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</si>
  <si>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</si>
  <si>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</si>
  <si>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</si>
  <si>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</si>
  <si>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</si>
  <si>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</si>
  <si>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</si>
  <si>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</si>
  <si>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</si>
  <si>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</si>
  <si>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</si>
  <si>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</si>
  <si>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</si>
  <si>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</si>
  <si>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</si>
  <si>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</si>
  <si>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</si>
  <si>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</si>
  <si>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</si>
  <si>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</si>
  <si>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</si>
  <si>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</si>
  <si>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</si>
  <si>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</si>
  <si>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</si>
  <si>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</si>
  <si>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</si>
  <si>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</si>
  <si>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</si>
  <si>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</si>
  <si>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</si>
  <si>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</si>
  <si>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</si>
  <si>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</si>
  <si>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</si>
  <si>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</si>
  <si>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</si>
  <si>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</si>
  <si>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</si>
  <si>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</si>
  <si>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</si>
  <si>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</si>
  <si>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</si>
  <si>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</si>
  <si>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</si>
  <si>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</si>
  <si>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</si>
  <si>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</si>
  <si>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</si>
  <si>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</si>
  <si>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</si>
  <si>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</si>
  <si>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</si>
  <si>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</si>
  <si>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</si>
  <si>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</si>
  <si>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</si>
  <si>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</si>
  <si>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</si>
  <si>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</si>
  <si>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</si>
  <si>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</si>
  <si>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</si>
  <si>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</si>
  <si>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</si>
  <si>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</si>
  <si>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</si>
  <si>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</si>
  <si>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</si>
  <si>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</si>
  <si>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</si>
  <si>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</si>
  <si>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</si>
  <si>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</si>
  <si>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</si>
  <si>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</si>
  <si>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</si>
  <si>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</si>
  <si>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</si>
  <si>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</si>
  <si>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</si>
  <si>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</si>
  <si>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</si>
  <si>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</si>
  <si>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</si>
  <si>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</si>
  <si>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</si>
  <si>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</si>
  <si>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</si>
  <si>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</si>
  <si>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</si>
  <si>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</si>
  <si>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</si>
  <si>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</si>
  <si>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</si>
  <si>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</si>
  <si>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</si>
  <si>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</si>
  <si>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</si>
  <si>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</si>
  <si>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</si>
  <si>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</si>
  <si>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</si>
  <si>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</si>
  <si>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</si>
  <si>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</si>
  <si>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</si>
  <si>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</si>
  <si>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</si>
  <si>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</si>
  <si>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</si>
  <si>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</si>
  <si>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</si>
  <si>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</si>
  <si>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</si>
  <si>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</si>
  <si>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</si>
  <si>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</si>
  <si>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</si>
  <si>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</si>
  <si>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</si>
  <si>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</si>
  <si>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</si>
  <si>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</si>
  <si>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</si>
  <si>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</si>
  <si>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</si>
  <si>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</si>
  <si>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</si>
  <si>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</si>
  <si>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</si>
  <si>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</si>
  <si>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</si>
  <si>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</si>
  <si>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</si>
  <si>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</si>
  <si>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</si>
  <si>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</si>
  <si>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</si>
  <si>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</si>
  <si>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</si>
  <si>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</si>
  <si>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</si>
  <si>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</si>
  <si>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</si>
  <si>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</si>
  <si>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</si>
  <si>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</si>
  <si>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</si>
  <si>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</si>
  <si>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</si>
  <si>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</si>
  <si>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</si>
  <si>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</si>
  <si>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</si>
  <si>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</si>
  <si>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</si>
  <si>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</si>
  <si>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</si>
  <si>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</si>
  <si>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</si>
  <si>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</si>
  <si>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</si>
  <si>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</si>
  <si>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</si>
  <si>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</si>
  <si>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</si>
  <si>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</si>
  <si>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</si>
  <si>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</si>
  <si>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</si>
  <si>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</si>
  <si>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</si>
  <si>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</si>
  <si>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</si>
  <si>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</si>
  <si>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</si>
  <si>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</si>
  <si>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</si>
  <si>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</si>
  <si>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</si>
  <si>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</si>
  <si>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</si>
  <si>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</si>
  <si>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</si>
  <si>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</si>
  <si>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</si>
  <si>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</si>
  <si>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</si>
  <si>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</si>
  <si>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</si>
  <si>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</si>
  <si>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</si>
  <si>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</si>
  <si>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</si>
  <si>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</si>
  <si>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</si>
  <si>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</si>
  <si>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</si>
  <si>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</si>
  <si>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</si>
  <si>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</si>
  <si>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</si>
  <si>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</si>
  <si>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</si>
  <si>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</si>
  <si>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</si>
  <si>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</si>
  <si>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</si>
  <si>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</si>
  <si>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</si>
  <si>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</si>
  <si>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</si>
  <si>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</si>
  <si>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</si>
  <si>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</si>
  <si>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</si>
  <si>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</si>
  <si>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</si>
  <si>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</si>
  <si>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</si>
  <si>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</si>
  <si>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</si>
  <si>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</si>
  <si>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</si>
  <si>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</si>
  <si>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</si>
  <si>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</si>
  <si>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</si>
  <si>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</si>
  <si>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</si>
  <si>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</si>
  <si>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</si>
  <si>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</si>
  <si>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</si>
  <si>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</si>
  <si>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</si>
  <si>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</si>
  <si>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</si>
  <si>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</si>
  <si>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</si>
  <si>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</si>
  <si>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</si>
  <si>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</si>
  <si>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</si>
  <si>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</si>
  <si>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</si>
  <si>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</si>
  <si>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</si>
  <si>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</si>
  <si>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</si>
  <si>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</si>
  <si>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</si>
  <si>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</si>
  <si>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</si>
  <si>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</si>
  <si>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</si>
  <si>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</si>
  <si>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</si>
  <si>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</si>
  <si>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</si>
  <si>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</si>
  <si>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</si>
  <si>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</si>
  <si>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</si>
  <si>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</si>
  <si>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</si>
  <si>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</si>
  <si>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</si>
  <si>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</si>
  <si>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</si>
  <si>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</si>
  <si>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</si>
  <si>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</si>
  <si>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</si>
  <si>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</si>
  <si>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</si>
  <si>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</si>
  <si>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</si>
  <si>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</si>
  <si>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</si>
  <si>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</si>
  <si>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</si>
  <si>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</si>
  <si>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</si>
  <si>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</si>
  <si>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</si>
  <si>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</si>
  <si>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</si>
  <si>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</si>
  <si>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</si>
  <si>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</si>
  <si>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</si>
  <si>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</si>
  <si>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</si>
  <si>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</si>
  <si>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</si>
  <si>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</si>
  <si>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</si>
  <si>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</si>
  <si>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</si>
  <si>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</si>
  <si>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</si>
  <si>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</si>
  <si>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</si>
  <si>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</si>
  <si>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</si>
  <si>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</si>
  <si>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</si>
  <si>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</si>
  <si>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</si>
  <si>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</si>
  <si>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</si>
  <si>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</si>
  <si>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</si>
  <si>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</si>
  <si>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</si>
  <si>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</si>
  <si>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</si>
  <si>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</si>
  <si>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</si>
  <si>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</si>
  <si>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</si>
  <si>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</si>
  <si>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</si>
  <si>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</si>
  <si>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</si>
  <si>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</si>
  <si>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</si>
  <si>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</si>
  <si>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</si>
  <si>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</si>
  <si>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</si>
  <si>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</si>
  <si>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</si>
  <si>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</si>
  <si>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</si>
  <si>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</si>
  <si>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</si>
  <si>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</si>
  <si>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</si>
  <si>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</si>
  <si>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</si>
  <si>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</si>
  <si>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</si>
  <si>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</si>
  <si>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</si>
  <si>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</si>
  <si>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</si>
  <si>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</si>
  <si>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</si>
  <si>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</si>
  <si>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</si>
  <si>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</si>
  <si>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</si>
  <si>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</si>
  <si>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</si>
  <si>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</si>
  <si>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</si>
  <si>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</si>
  <si>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</si>
  <si>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</si>
  <si>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</si>
  <si>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</si>
  <si>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</si>
  <si>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</si>
  <si>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</si>
  <si>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</si>
  <si>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</si>
  <si>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</si>
  <si>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</si>
  <si>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</si>
  <si>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</si>
  <si>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</si>
  <si>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</si>
  <si>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</si>
  <si>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</si>
  <si>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</si>
  <si>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</si>
  <si>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</si>
  <si>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</si>
  <si>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</si>
  <si>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</si>
  <si>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</si>
  <si>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</si>
  <si>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</si>
  <si>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</si>
  <si>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</si>
  <si>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</si>
  <si>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</si>
  <si>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</si>
  <si>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</si>
  <si>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</si>
  <si>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</si>
  <si>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</si>
  <si>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</si>
  <si>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</si>
  <si>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</si>
  <si>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</si>
  <si>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</si>
  <si>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</si>
  <si>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</si>
  <si>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</si>
  <si>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</si>
  <si>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</si>
  <si>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</si>
  <si>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</si>
  <si>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</si>
  <si>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</si>
  <si>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</si>
  <si>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</si>
  <si>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</si>
  <si>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</si>
  <si>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</si>
  <si>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</si>
  <si>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</si>
  <si>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</si>
  <si>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</si>
  <si>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</si>
  <si>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</si>
  <si>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</si>
  <si>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</si>
  <si>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</si>
  <si>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</si>
  <si>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</si>
  <si>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</si>
  <si>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</si>
  <si>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</si>
  <si>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</si>
  <si>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</si>
  <si>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</si>
  <si>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</si>
  <si>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</si>
  <si>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</si>
  <si>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</si>
  <si>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</si>
  <si>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</si>
  <si>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</si>
  <si>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</si>
  <si>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</si>
  <si>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</si>
  <si>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</si>
  <si>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</si>
  <si>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</si>
  <si>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</si>
  <si>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</si>
  <si>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</si>
  <si>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</si>
  <si>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</si>
  <si>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</si>
  <si>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</si>
  <si>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</si>
  <si>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</si>
  <si>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</si>
  <si>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</si>
  <si>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</si>
  <si>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</si>
  <si>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</si>
  <si>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</si>
  <si>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</si>
  <si>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</si>
  <si>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</si>
  <si>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</si>
  <si>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</si>
  <si>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</si>
  <si>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</si>
  <si>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</si>
  <si>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</si>
  <si>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</si>
  <si>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</si>
  <si>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</si>
  <si>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</si>
  <si>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</si>
  <si>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</si>
  <si>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</si>
  <si>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</si>
  <si>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</si>
  <si>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</si>
  <si>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</si>
  <si>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</si>
  <si>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</si>
  <si>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</si>
  <si>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</si>
  <si>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</si>
  <si>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</si>
  <si>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</si>
  <si>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</si>
  <si>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</si>
  <si>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</si>
  <si>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04.7.2008</t>
  </si>
  <si>
    <t xml:space="preserve">Дата на съставяне: 04.07.2008                                    </t>
  </si>
  <si>
    <t xml:space="preserve">Дата  на съставяне: 04.07.2008                                                                                                                              </t>
  </si>
  <si>
    <t xml:space="preserve">Дата на съставяне: 04.07.2008                     </t>
  </si>
  <si>
    <t>Дата на съставяне: 04.07.2008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</si>
</sst>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">
      <selection activeCell="E56" sqref="E5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866</v>
      </c>
    </row>
    <row r="5" spans="1:8" ht="15">
      <c r="A5" s="580" t="s">
        <v>5</v>
      </c>
      <c r="B5" s="581"/>
      <c r="C5" s="581"/>
      <c r="D5" s="581"/>
      <c r="E5" s="505">
        <v>39629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6000</v>
      </c>
      <c r="H11" s="152">
        <v>4000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6000</v>
      </c>
      <c r="H12" s="153">
        <v>4000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6000</v>
      </c>
      <c r="H17" s="154">
        <f>H11+H14+H15+H16</f>
        <v>4000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478</v>
      </c>
      <c r="H21" s="156">
        <f>SUM(H22:H24)</f>
        <v>239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478</v>
      </c>
      <c r="H22" s="152">
        <v>239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478</v>
      </c>
      <c r="H25" s="154">
        <f>H19+H20+H21</f>
        <v>239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</v>
      </c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</v>
      </c>
      <c r="H28" s="152">
        <v>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128</v>
      </c>
      <c r="H31" s="152">
        <v>239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142</v>
      </c>
      <c r="H33" s="154">
        <f>H27+H31+H32</f>
        <v>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451</v>
      </c>
      <c r="D34" s="155">
        <f>SUM(D35:D38)</f>
        <v>451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451</v>
      </c>
      <c r="D35" s="151">
        <v>451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6620</v>
      </c>
      <c r="H36" s="154">
        <f>H25+H17+H33</f>
        <v>4492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1956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451</v>
      </c>
      <c r="D45" s="155">
        <f>D34+D39+D44</f>
        <v>451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31293</v>
      </c>
      <c r="H47" s="152">
        <v>39117</v>
      </c>
      <c r="M47" s="157"/>
    </row>
    <row r="48" spans="1:8" ht="15">
      <c r="A48" s="235" t="s">
        <v>147</v>
      </c>
      <c r="B48" s="244" t="s">
        <v>148</v>
      </c>
      <c r="C48" s="151">
        <v>46905</v>
      </c>
      <c r="D48" s="151">
        <v>41167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33249</v>
      </c>
      <c r="H49" s="154">
        <f>SUM(H43:H48)</f>
        <v>39117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46905</v>
      </c>
      <c r="D51" s="155">
        <f>SUM(D47:D50)</f>
        <v>41167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81</v>
      </c>
      <c r="D53" s="151">
        <v>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47438</v>
      </c>
      <c r="D55" s="155">
        <f>D19+D20+D21+D27+D32+D45+D51+D53+D54</f>
        <v>41656</v>
      </c>
      <c r="E55" s="237" t="s">
        <v>172</v>
      </c>
      <c r="F55" s="261" t="s">
        <v>173</v>
      </c>
      <c r="G55" s="154">
        <f>G49+G51+G52+G53+G54</f>
        <v>33249</v>
      </c>
      <c r="H55" s="154">
        <f>H49+H51+H52+H53+H54</f>
        <v>39117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5390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3295</v>
      </c>
      <c r="H61" s="154">
        <f>SUM(H62:H68)</f>
        <v>4337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3295</v>
      </c>
      <c r="H62" s="152">
        <v>4316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876</v>
      </c>
      <c r="H69" s="152">
        <v>927</v>
      </c>
    </row>
    <row r="70" spans="1:8" ht="15">
      <c r="A70" s="235" t="s">
        <v>218</v>
      </c>
      <c r="B70" s="241" t="s">
        <v>219</v>
      </c>
      <c r="C70" s="151">
        <v>173</v>
      </c>
      <c r="D70" s="151">
        <v>197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818</v>
      </c>
      <c r="D71" s="151">
        <v>520</v>
      </c>
      <c r="E71" s="253" t="s">
        <v>46</v>
      </c>
      <c r="F71" s="273" t="s">
        <v>224</v>
      </c>
      <c r="G71" s="161">
        <f>G59+G60+G61+G69+G70</f>
        <v>9561</v>
      </c>
      <c r="H71" s="161">
        <f>H59+H60+H61+H69+H70</f>
        <v>5264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991</v>
      </c>
      <c r="D75" s="155">
        <f>SUM(D67:D74)</f>
        <v>717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9561</v>
      </c>
      <c r="H79" s="162">
        <f>H71+H74+H75+H76</f>
        <v>5264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967</v>
      </c>
      <c r="D88" s="151">
        <v>6467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967</v>
      </c>
      <c r="D91" s="155">
        <f>SUM(D87:D90)</f>
        <v>6467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34</v>
      </c>
      <c r="D92" s="151">
        <v>33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1992</v>
      </c>
      <c r="D93" s="155">
        <f>D64+D75+D84+D91+D92</f>
        <v>7217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49430</v>
      </c>
      <c r="D94" s="164">
        <f>D93+D55</f>
        <v>48873</v>
      </c>
      <c r="E94" s="449" t="s">
        <v>270</v>
      </c>
      <c r="F94" s="289" t="s">
        <v>271</v>
      </c>
      <c r="G94" s="165">
        <f>G36+G39+G55+G79</f>
        <v>49430</v>
      </c>
      <c r="H94" s="165">
        <f>H36+H39+H55+H79</f>
        <v>48873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Хипокредит АД</v>
      </c>
      <c r="C2" s="589"/>
      <c r="D2" s="589"/>
      <c r="E2" s="589"/>
      <c r="F2" s="576" t="s">
        <v>2</v>
      </c>
      <c r="G2" s="576"/>
      <c r="H2" s="526">
        <f>'справка №1-БАЛАНС'!H3</f>
        <v>131241783</v>
      </c>
    </row>
    <row r="3" spans="1:8" ht="30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90">
        <f>'справка №1-БАЛАНС'!E5</f>
        <v>39629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46</v>
      </c>
      <c r="D10" s="46">
        <v>37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17</v>
      </c>
      <c r="H11" s="550">
        <v>17</v>
      </c>
    </row>
    <row r="12" spans="1:8" ht="12">
      <c r="A12" s="298" t="s">
        <v>295</v>
      </c>
      <c r="B12" s="299" t="s">
        <v>296</v>
      </c>
      <c r="C12" s="46">
        <v>35</v>
      </c>
      <c r="D12" s="46">
        <v>26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5</v>
      </c>
      <c r="D13" s="46">
        <v>4</v>
      </c>
      <c r="E13" s="301" t="s">
        <v>51</v>
      </c>
      <c r="F13" s="551" t="s">
        <v>300</v>
      </c>
      <c r="G13" s="548">
        <f>SUM(G9:G12)</f>
        <v>17</v>
      </c>
      <c r="H13" s="548">
        <f>SUM(H9:H12)</f>
        <v>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86</v>
      </c>
      <c r="D19" s="49">
        <f>SUM(D9:D15)+D16</f>
        <v>71</v>
      </c>
      <c r="E19" s="304" t="s">
        <v>317</v>
      </c>
      <c r="F19" s="552" t="s">
        <v>318</v>
      </c>
      <c r="G19" s="550">
        <v>1985</v>
      </c>
      <c r="H19" s="550">
        <v>1634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1</v>
      </c>
    </row>
    <row r="22" spans="1:8" ht="24">
      <c r="A22" s="304" t="s">
        <v>324</v>
      </c>
      <c r="B22" s="305" t="s">
        <v>325</v>
      </c>
      <c r="C22" s="46">
        <v>1750</v>
      </c>
      <c r="D22" s="46">
        <v>1517</v>
      </c>
      <c r="E22" s="304" t="s">
        <v>326</v>
      </c>
      <c r="F22" s="552" t="s">
        <v>327</v>
      </c>
      <c r="G22" s="550">
        <v>21</v>
      </c>
      <c r="H22" s="550">
        <v>19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5</v>
      </c>
      <c r="D24" s="46">
        <v>2</v>
      </c>
      <c r="E24" s="301" t="s">
        <v>103</v>
      </c>
      <c r="F24" s="554" t="s">
        <v>334</v>
      </c>
      <c r="G24" s="548">
        <f>SUM(G19:G23)</f>
        <v>2006</v>
      </c>
      <c r="H24" s="548">
        <f>SUM(H19:H23)</f>
        <v>1654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40</v>
      </c>
      <c r="D25" s="46">
        <v>44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1795</v>
      </c>
      <c r="D26" s="49">
        <f>SUM(D22:D25)</f>
        <v>1563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1881</v>
      </c>
      <c r="D28" s="50">
        <f>D26+D19</f>
        <v>1634</v>
      </c>
      <c r="E28" s="127" t="s">
        <v>339</v>
      </c>
      <c r="F28" s="554" t="s">
        <v>340</v>
      </c>
      <c r="G28" s="548">
        <f>G13+G15+G24</f>
        <v>2023</v>
      </c>
      <c r="H28" s="548">
        <f>H13+H15+H24</f>
        <v>1671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142</v>
      </c>
      <c r="D30" s="50">
        <f>IF((H28-D28)&gt;0,H28-D28,0)</f>
        <v>37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1881</v>
      </c>
      <c r="D33" s="49">
        <f>D28+D31+D32</f>
        <v>1634</v>
      </c>
      <c r="E33" s="127" t="s">
        <v>353</v>
      </c>
      <c r="F33" s="554" t="s">
        <v>354</v>
      </c>
      <c r="G33" s="53">
        <f>G32+G31+G28</f>
        <v>2023</v>
      </c>
      <c r="H33" s="53">
        <f>H32+H31+H28</f>
        <v>1671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142</v>
      </c>
      <c r="D34" s="50">
        <f>IF((H33-D33)&gt;0,H33-D33,0)</f>
        <v>37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14</v>
      </c>
      <c r="D35" s="49">
        <f>D36+D37+D38</f>
        <v>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14</v>
      </c>
      <c r="D36" s="46">
        <v>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128</v>
      </c>
      <c r="D39" s="460">
        <f>+IF((H33-D33-D35)&gt;0,H33-D33-D35,0)</f>
        <v>33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128</v>
      </c>
      <c r="D41" s="52">
        <f>IF(H39=0,IF(D39-D40&gt;0,D39-D40+H40,0),IF(H39-H40&lt;0,H40-H39+D39,0))</f>
        <v>33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2023</v>
      </c>
      <c r="D42" s="53">
        <f>D33+D35+D39</f>
        <v>1671</v>
      </c>
      <c r="E42" s="128" t="s">
        <v>380</v>
      </c>
      <c r="F42" s="129" t="s">
        <v>381</v>
      </c>
      <c r="G42" s="53">
        <f>G39+G33</f>
        <v>2023</v>
      </c>
      <c r="H42" s="53">
        <f>H39+H33</f>
        <v>1671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39633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39629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</v>
      </c>
      <c r="D10" s="54">
        <v>10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-45</v>
      </c>
      <c r="D11" s="54">
        <v>-31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-56</v>
      </c>
      <c r="D13" s="54">
        <v>-35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-28</v>
      </c>
      <c r="D15" s="54">
        <v>-32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39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-360</v>
      </c>
      <c r="D19" s="54">
        <v>536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-435</v>
      </c>
      <c r="D20" s="55">
        <f>SUM(D10:D19)</f>
        <v>439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-9719</v>
      </c>
      <c r="D24" s="54">
        <v>-7073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3520</v>
      </c>
      <c r="D25" s="54">
        <v>6028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1544</v>
      </c>
      <c r="D26" s="54">
        <v>1408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-4655</v>
      </c>
      <c r="D32" s="55">
        <f>SUM(D22:D31)</f>
        <v>363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2000</v>
      </c>
      <c r="D34" s="54">
        <v>1200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7346</v>
      </c>
      <c r="D36" s="54">
        <v>1029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-7823</v>
      </c>
      <c r="D37" s="54">
        <v>-2306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-1933</v>
      </c>
      <c r="D39" s="54">
        <v>-1425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-410</v>
      </c>
      <c r="D42" s="55">
        <f>SUM(D34:D41)</f>
        <v>-1502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-5500</v>
      </c>
      <c r="D43" s="55">
        <f>D42+D32+D20</f>
        <v>-700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6467</v>
      </c>
      <c r="D44" s="132">
        <v>1228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967</v>
      </c>
      <c r="D45" s="55">
        <f>D44+D43</f>
        <v>528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39629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253</v>
      </c>
      <c r="J11" s="58">
        <f>'справка №1-БАЛАНС'!H29+'справка №1-БАЛАНС'!H32</f>
        <v>0</v>
      </c>
      <c r="K11" s="60"/>
      <c r="L11" s="344">
        <f>SUM(C11:K11)</f>
        <v>4492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239</v>
      </c>
      <c r="G15" s="61">
        <f t="shared" si="2"/>
        <v>0</v>
      </c>
      <c r="H15" s="61">
        <f t="shared" si="2"/>
        <v>0</v>
      </c>
      <c r="I15" s="61">
        <f t="shared" si="2"/>
        <v>253</v>
      </c>
      <c r="J15" s="61">
        <f t="shared" si="2"/>
        <v>0</v>
      </c>
      <c r="K15" s="61">
        <f t="shared" si="2"/>
        <v>0</v>
      </c>
      <c r="L15" s="344">
        <f t="shared" si="1"/>
        <v>4492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128</v>
      </c>
      <c r="J16" s="345">
        <f>+'справка №1-БАЛАНС'!G32</f>
        <v>0</v>
      </c>
      <c r="K16" s="60"/>
      <c r="L16" s="344">
        <f t="shared" si="1"/>
        <v>128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239</v>
      </c>
      <c r="G17" s="62">
        <f t="shared" si="3"/>
        <v>0</v>
      </c>
      <c r="H17" s="62">
        <f t="shared" si="3"/>
        <v>0</v>
      </c>
      <c r="I17" s="62">
        <f t="shared" si="3"/>
        <v>-239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239</v>
      </c>
      <c r="G19" s="60"/>
      <c r="H19" s="60"/>
      <c r="I19" s="60">
        <v>-239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2000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478</v>
      </c>
      <c r="G29" s="59">
        <f t="shared" si="6"/>
        <v>0</v>
      </c>
      <c r="H29" s="59">
        <f t="shared" si="6"/>
        <v>0</v>
      </c>
      <c r="I29" s="59">
        <f t="shared" si="6"/>
        <v>142</v>
      </c>
      <c r="J29" s="59">
        <f t="shared" si="6"/>
        <v>0</v>
      </c>
      <c r="K29" s="59">
        <f t="shared" si="6"/>
        <v>0</v>
      </c>
      <c r="L29" s="344">
        <f t="shared" si="1"/>
        <v>6620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6000</v>
      </c>
      <c r="D32" s="59">
        <f t="shared" si="7"/>
        <v>0</v>
      </c>
      <c r="E32" s="59">
        <f t="shared" si="7"/>
        <v>0</v>
      </c>
      <c r="F32" s="59">
        <f t="shared" si="7"/>
        <v>478</v>
      </c>
      <c r="G32" s="59">
        <f t="shared" si="7"/>
        <v>0</v>
      </c>
      <c r="H32" s="59">
        <f t="shared" si="7"/>
        <v>0</v>
      </c>
      <c r="I32" s="59">
        <f t="shared" si="7"/>
        <v>142</v>
      </c>
      <c r="J32" s="59">
        <f t="shared" si="7"/>
        <v>0</v>
      </c>
      <c r="K32" s="59">
        <f t="shared" si="7"/>
        <v>0</v>
      </c>
      <c r="L32" s="344">
        <f t="shared" si="1"/>
        <v>6620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L11" sqref="L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39629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4</v>
      </c>
      <c r="L40" s="438">
        <f t="shared" si="13"/>
        <v>0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6">
      <selection activeCell="F64" sqref="F6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39629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46905</v>
      </c>
      <c r="D15" s="108">
        <v>3387</v>
      </c>
      <c r="E15" s="120">
        <f t="shared" si="0"/>
        <v>43518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46905</v>
      </c>
      <c r="D19" s="104">
        <f>D11+D15+D16</f>
        <v>3387</v>
      </c>
      <c r="E19" s="118">
        <f>E11+E15+E16</f>
        <v>43518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173</v>
      </c>
      <c r="D30" s="108">
        <v>173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753</v>
      </c>
      <c r="D31" s="108"/>
      <c r="E31" s="120">
        <f t="shared" si="0"/>
        <v>753</v>
      </c>
      <c r="F31" s="106"/>
    </row>
    <row r="32" spans="1:6" ht="12">
      <c r="A32" s="396" t="s">
        <v>657</v>
      </c>
      <c r="B32" s="397" t="s">
        <v>658</v>
      </c>
      <c r="C32" s="108">
        <v>65</v>
      </c>
      <c r="D32" s="108"/>
      <c r="E32" s="120">
        <f t="shared" si="0"/>
        <v>65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991</v>
      </c>
      <c r="D43" s="104">
        <f>D24+D28+D29+D31+D30+D32+D33+D38</f>
        <v>173</v>
      </c>
      <c r="E43" s="118">
        <f>E24+E28+E29+E31+E30+E32+E33+E38</f>
        <v>818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47896</v>
      </c>
      <c r="D44" s="103">
        <f>D43+D21+D19+D9</f>
        <v>3560</v>
      </c>
      <c r="E44" s="118">
        <f>E43+E21+E19+E9</f>
        <v>44336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1956</v>
      </c>
      <c r="D52" s="103">
        <f>SUM(D53:D55)</f>
        <v>0</v>
      </c>
      <c r="E52" s="119">
        <f>C52-D52</f>
        <v>1956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1956</v>
      </c>
      <c r="D53" s="108"/>
      <c r="E53" s="119">
        <f>C53-D53</f>
        <v>1956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7823</v>
      </c>
      <c r="E63" s="119">
        <f t="shared" si="1"/>
        <v>23470</v>
      </c>
      <c r="F63" s="110">
        <v>33947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33249</v>
      </c>
      <c r="D66" s="103">
        <f>D52+D56+D61+D62+D63+D64</f>
        <v>7823</v>
      </c>
      <c r="E66" s="119">
        <f t="shared" si="1"/>
        <v>25426</v>
      </c>
      <c r="F66" s="103">
        <f>F52+F56+F61+F62+F63+F64</f>
        <v>33947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3295</v>
      </c>
      <c r="D71" s="105">
        <f>SUM(D72:D74)</f>
        <v>3295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3295</v>
      </c>
      <c r="D74" s="108">
        <v>3295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5390</v>
      </c>
      <c r="D75" s="103">
        <f>D76+D78</f>
        <v>5390</v>
      </c>
      <c r="E75" s="103">
        <f>E76+E78</f>
        <v>0</v>
      </c>
      <c r="F75" s="103">
        <f>F76+F78</f>
        <v>5390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5390</v>
      </c>
      <c r="D76" s="108">
        <v>5390</v>
      </c>
      <c r="E76" s="119">
        <f t="shared" si="1"/>
        <v>0</v>
      </c>
      <c r="F76" s="108">
        <v>5390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471</v>
      </c>
      <c r="D80" s="103">
        <f>SUM(D81:D84)</f>
        <v>471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471</v>
      </c>
      <c r="D82" s="108">
        <v>471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405</v>
      </c>
      <c r="D95" s="108">
        <v>405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9561</v>
      </c>
      <c r="D96" s="104">
        <f>D85+D80+D75+D71+D95</f>
        <v>9561</v>
      </c>
      <c r="E96" s="104">
        <f>E85+E80+E75+E71+E95</f>
        <v>0</v>
      </c>
      <c r="F96" s="104">
        <f>F85+F80+F75+F71+F95</f>
        <v>5390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42810</v>
      </c>
      <c r="D97" s="104">
        <f>D96+D68+D66</f>
        <v>17384</v>
      </c>
      <c r="E97" s="104">
        <f>E96+E68+E66</f>
        <v>25426</v>
      </c>
      <c r="F97" s="104">
        <f>F96+F68+F66</f>
        <v>39337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39629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13" sqref="E1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39629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451</v>
      </c>
      <c r="D12" s="441">
        <v>69</v>
      </c>
      <c r="E12" s="441">
        <v>451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451</v>
      </c>
      <c r="D27" s="429"/>
      <c r="E27" s="429">
        <f>SUM(E12:E26)</f>
        <v>451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451</v>
      </c>
      <c r="D79" s="429"/>
      <c r="E79" s="429">
        <f>E78+E61+E44+E27</f>
        <v>451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2007-01-25T09:38:11Z</cp:lastPrinted>
  <dcterms:created xsi:type="dcterms:W3CDTF">2000-06-29T12:02:40Z</dcterms:created>
  <dcterms:modified xsi:type="dcterms:W3CDTF">2008-07-07T08:25:30Z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