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<sst xmlns="http://schemas.openxmlformats.org/spreadsheetml/2006/main" count="1059" uniqueCount="871">
  <si>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</si>
  <si>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</si>
  <si>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</si>
  <si>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</si>
  <si>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</si>
  <si>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</si>
  <si>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</si>
  <si>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</si>
  <si>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</si>
  <si>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</si>
  <si>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</si>
  <si>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</si>
  <si>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</si>
  <si>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</si>
  <si>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</si>
  <si>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</si>
  <si>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</si>
  <si>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</si>
  <si>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</si>
  <si>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</si>
  <si>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</si>
  <si>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</si>
  <si>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</si>
  <si>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</si>
  <si>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</si>
  <si>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</si>
  <si>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</si>
  <si>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</si>
  <si>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</si>
  <si>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</si>
  <si>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</si>
  <si>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</si>
  <si>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</si>
  <si>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</si>
  <si>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</si>
  <si>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</si>
  <si>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</si>
  <si>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</si>
  <si>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</si>
  <si>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</si>
  <si>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</si>
  <si>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</si>
  <si>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</si>
  <si>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</si>
  <si>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</si>
  <si>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</si>
  <si>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</si>
  <si>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</si>
  <si>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</si>
  <si>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</si>
  <si>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</si>
  <si>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</si>
  <si>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</si>
  <si>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</si>
  <si>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</si>
  <si>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</si>
  <si>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</si>
  <si>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</si>
  <si>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</si>
  <si>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</si>
  <si>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</si>
  <si>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</si>
  <si>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</si>
  <si>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</si>
  <si>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</si>
  <si>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</si>
  <si>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</si>
  <si>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</si>
  <si>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</si>
  <si>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</si>
  <si>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</si>
  <si>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</si>
  <si>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</si>
  <si>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</si>
  <si>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</si>
  <si>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</si>
  <si>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</si>
  <si>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</si>
  <si>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</si>
  <si>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</si>
  <si>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</si>
  <si>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</si>
  <si>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</si>
  <si>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</si>
  <si>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</si>
  <si>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</si>
  <si>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</si>
  <si>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</si>
  <si>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</si>
  <si>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</si>
  <si>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</si>
  <si>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</si>
  <si>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</si>
  <si>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</si>
  <si>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</si>
  <si>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</si>
  <si>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</si>
  <si>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</si>
  <si>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</si>
  <si>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</si>
  <si>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</si>
  <si>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</si>
  <si>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</si>
  <si>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</si>
  <si>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</si>
  <si>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</si>
  <si>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</si>
  <si>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</si>
  <si>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</si>
  <si>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</si>
  <si>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</si>
  <si>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</si>
  <si>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</si>
  <si>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</si>
  <si>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</si>
  <si>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</si>
  <si>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</si>
  <si>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</si>
  <si>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</si>
  <si>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</si>
  <si>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</si>
  <si>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</si>
  <si>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</si>
  <si>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</si>
  <si>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</si>
  <si>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</si>
  <si>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</si>
  <si>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</si>
  <si>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</si>
  <si>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</si>
  <si>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</si>
  <si>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</si>
  <si>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</si>
  <si>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</si>
  <si>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</si>
  <si>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</si>
  <si>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</si>
  <si>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</si>
  <si>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</si>
  <si>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</si>
  <si>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</si>
  <si>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</si>
  <si>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</si>
  <si>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</si>
  <si>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</si>
  <si>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</si>
  <si>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</si>
  <si>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</si>
  <si>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</si>
  <si>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</si>
  <si>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</si>
  <si>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</si>
  <si>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</si>
  <si>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</si>
  <si>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</si>
  <si>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</si>
  <si>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</si>
  <si>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</si>
  <si>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</si>
  <si>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</si>
  <si>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</si>
  <si>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</si>
  <si>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</si>
  <si>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</si>
  <si>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</si>
  <si>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</si>
  <si>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</si>
  <si>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</si>
  <si>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</si>
  <si>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</si>
  <si>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</si>
  <si>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</si>
  <si>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</si>
  <si>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</si>
  <si>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</si>
  <si>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</si>
  <si>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</si>
  <si>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</si>
  <si>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</si>
  <si>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</si>
  <si>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</si>
  <si>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</si>
  <si>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</si>
  <si>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</si>
  <si>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</si>
  <si>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</si>
  <si>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</si>
  <si>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</si>
  <si>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</si>
  <si>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</si>
  <si>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</si>
  <si>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</si>
  <si>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</si>
  <si>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</si>
  <si>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</si>
  <si>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</si>
  <si>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</si>
  <si>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</si>
  <si>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</si>
  <si>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</si>
  <si>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</si>
  <si>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</si>
  <si>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</si>
  <si>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</si>
  <si>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</si>
  <si>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</si>
  <si>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</si>
  <si>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</si>
  <si>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</si>
  <si>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</si>
  <si>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</si>
  <si>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</si>
  <si>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</si>
  <si>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</si>
  <si>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</si>
  <si>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</si>
  <si>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</si>
  <si>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</si>
  <si>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</si>
  <si>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</si>
  <si>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</si>
  <si>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</si>
  <si>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</si>
  <si>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</si>
  <si>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</si>
  <si>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</si>
  <si>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</si>
  <si>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</si>
  <si>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</si>
  <si>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</si>
  <si>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</si>
  <si>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</si>
  <si>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</si>
  <si>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</si>
  <si>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</si>
  <si>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</si>
  <si>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</si>
  <si>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</si>
  <si>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</si>
  <si>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</si>
  <si>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</si>
  <si>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</si>
  <si>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</si>
  <si>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</si>
  <si>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</si>
  <si>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</si>
  <si>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</si>
  <si>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</si>
  <si>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</si>
  <si>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</si>
  <si>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</si>
  <si>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</si>
  <si>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</si>
  <si>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</si>
  <si>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</si>
  <si>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</si>
  <si>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</si>
  <si>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</si>
  <si>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</si>
  <si>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</si>
  <si>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</si>
  <si>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</si>
  <si>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</si>
  <si>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</si>
  <si>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</si>
  <si>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</si>
  <si>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</si>
  <si>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</si>
  <si>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</si>
  <si>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</si>
  <si>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</si>
  <si>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</si>
  <si>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</si>
  <si>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</si>
  <si>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</si>
  <si>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</si>
  <si>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</si>
  <si>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</si>
  <si>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</si>
  <si>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</si>
  <si>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</si>
  <si>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</si>
  <si>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</si>
  <si>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</si>
  <si>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</si>
  <si>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</si>
  <si>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</si>
  <si>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</si>
  <si>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</si>
  <si>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</si>
  <si>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</si>
  <si>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</si>
  <si>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</si>
  <si>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</si>
  <si>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</si>
  <si>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</si>
  <si>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</si>
  <si>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</si>
  <si>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</si>
  <si>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</si>
  <si>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</si>
  <si>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</si>
  <si>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</si>
  <si>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</si>
  <si>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</si>
  <si>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</si>
  <si>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</si>
  <si>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</si>
  <si>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</si>
  <si>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</si>
  <si>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</si>
  <si>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</si>
  <si>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</si>
  <si>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</si>
  <si>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</si>
  <si>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</si>
  <si>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</si>
  <si>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</si>
  <si>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</si>
  <si>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</si>
  <si>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</si>
  <si>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</si>
  <si>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</si>
  <si>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</si>
  <si>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</si>
  <si>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</si>
  <si>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</si>
  <si>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</si>
  <si>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</si>
  <si>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</si>
  <si>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</si>
  <si>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</si>
  <si>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</si>
  <si>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</si>
  <si>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</si>
  <si>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</si>
  <si>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</si>
  <si>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</si>
  <si>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</si>
  <si>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</si>
  <si>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</si>
  <si>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</si>
  <si>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</si>
  <si>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</si>
  <si>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</si>
  <si>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</si>
  <si>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</si>
  <si>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</si>
  <si>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</si>
  <si>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</si>
  <si>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</si>
  <si>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</si>
  <si>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</si>
  <si>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</si>
  <si>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</si>
  <si>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</si>
  <si>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</si>
  <si>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</si>
  <si>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</si>
  <si>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</si>
  <si>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</si>
  <si>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</si>
  <si>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</si>
  <si>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</si>
  <si>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</si>
  <si>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</si>
  <si>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</si>
  <si>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</si>
  <si>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</si>
  <si>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</si>
  <si>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</si>
  <si>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</si>
  <si>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</si>
  <si>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</si>
  <si>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</si>
  <si>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</si>
  <si>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</si>
  <si>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</si>
  <si>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</si>
  <si>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</si>
  <si>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</si>
  <si>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</si>
  <si>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</si>
  <si>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</si>
  <si>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</si>
  <si>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</si>
  <si>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</si>
  <si>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</si>
  <si>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</si>
  <si>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</si>
  <si>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</si>
  <si>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</si>
  <si>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</si>
  <si>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</si>
  <si>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</si>
  <si>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</si>
  <si>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</si>
  <si>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</si>
  <si>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</si>
  <si>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</si>
  <si>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</si>
  <si>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</si>
  <si>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</si>
  <si>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</si>
  <si>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</si>
  <si>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</si>
  <si>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</si>
  <si>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</si>
  <si>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</si>
  <si>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</si>
  <si>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</si>
  <si>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</si>
  <si>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</si>
  <si>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</si>
  <si>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</si>
  <si>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</si>
  <si>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</si>
  <si>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</si>
  <si>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</si>
  <si>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</si>
  <si>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</si>
  <si>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</si>
  <si>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</si>
  <si>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</si>
  <si>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</si>
  <si>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</si>
  <si>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</si>
  <si>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</si>
  <si>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</si>
  <si>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</si>
  <si>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</si>
  <si>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</si>
  <si>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</si>
  <si>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</si>
  <si>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</si>
  <si>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</si>
  <si>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</si>
  <si>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</si>
  <si>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</si>
  <si>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</si>
  <si>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</si>
  <si>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</si>
  <si>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</si>
  <si>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</si>
  <si>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</si>
  <si>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</si>
  <si>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</si>
  <si>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</si>
  <si>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</si>
  <si>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</si>
  <si>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</si>
  <si>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</si>
  <si>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</si>
  <si>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</si>
  <si>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</si>
  <si>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</si>
  <si>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</si>
  <si>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</si>
  <si>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</si>
  <si>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</si>
  <si>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</si>
  <si>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</si>
  <si>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</si>
  <si>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</si>
  <si>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</si>
  <si>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</si>
  <si>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</si>
  <si>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</si>
  <si>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</si>
  <si>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</si>
  <si>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</si>
  <si>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</si>
  <si>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</si>
  <si>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</si>
  <si>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</si>
  <si>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</si>
  <si>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</si>
  <si>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</si>
  <si>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</si>
  <si>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</si>
  <si>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</si>
  <si>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</si>
  <si>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</si>
  <si>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</si>
  <si>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</si>
  <si>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</si>
  <si>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</si>
  <si>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</si>
  <si>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</si>
  <si>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</si>
  <si>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</si>
  <si>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</si>
  <si>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</si>
  <si>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</si>
  <si>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</si>
  <si>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</si>
  <si>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</si>
  <si>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</si>
  <si>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</si>
  <si>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</si>
  <si>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</si>
  <si>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</si>
  <si>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</si>
  <si>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</si>
  <si>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</si>
  <si>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</si>
  <si>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</si>
  <si>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</si>
  <si>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</si>
  <si>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</si>
  <si>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</si>
  <si>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</si>
  <si>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</si>
  <si>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</si>
  <si>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</si>
  <si>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</si>
  <si>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</si>
  <si>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</si>
  <si>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</si>
  <si>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</si>
  <si>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</si>
  <si>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</si>
  <si>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</si>
  <si>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</si>
  <si>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</si>
  <si>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</si>
  <si>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</si>
  <si>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</si>
  <si>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</si>
  <si>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</si>
  <si>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</si>
  <si>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</si>
  <si>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</si>
  <si>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</si>
  <si>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</si>
  <si>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</si>
  <si>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</si>
  <si>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</si>
  <si>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</si>
  <si>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</si>
  <si>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</si>
  <si>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</si>
  <si>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</si>
  <si>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</si>
  <si>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</si>
  <si>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</si>
  <si>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</si>
  <si>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</si>
  <si>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</si>
  <si>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</si>
  <si>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</si>
  <si>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</si>
  <si>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</si>
  <si>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</si>
  <si>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</si>
  <si>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</si>
  <si>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</si>
  <si>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</si>
  <si>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</si>
  <si>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</si>
  <si>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</si>
  <si>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</si>
  <si>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</si>
  <si>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</si>
  <si>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</si>
  <si>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</si>
  <si>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</si>
  <si>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</si>
  <si>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</si>
  <si>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</si>
  <si>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</si>
  <si>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</si>
  <si>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</si>
  <si>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</si>
  <si>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</si>
  <si>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</si>
  <si>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</si>
  <si>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</si>
  <si>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</si>
  <si>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</si>
  <si>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</si>
  <si>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</si>
  <si>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</si>
  <si>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</si>
  <si>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</si>
  <si>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</si>
  <si>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</si>
  <si>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</si>
  <si>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</si>
  <si>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</si>
  <si>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</si>
  <si>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</si>
  <si>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</si>
  <si>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</si>
  <si>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</si>
  <si>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</si>
  <si>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</si>
  <si>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</si>
  <si>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</si>
  <si>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</si>
  <si>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</si>
  <si>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</si>
  <si>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</si>
  <si>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</si>
  <si>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</si>
  <si>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</si>
  <si>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</si>
  <si>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</si>
  <si>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</si>
  <si>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</si>
  <si>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</si>
  <si>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</si>
  <si>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</si>
  <si>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</si>
  <si>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</si>
  <si>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</si>
  <si>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</si>
  <si>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</si>
  <si>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</si>
  <si>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</si>
  <si>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</si>
  <si>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</si>
  <si>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</si>
  <si>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</si>
  <si>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</si>
  <si>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</si>
  <si>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</si>
  <si>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</si>
  <si>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</si>
  <si>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</si>
  <si>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</si>
  <si>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</si>
  <si>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</si>
  <si>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</si>
  <si>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</si>
  <si>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</si>
  <si>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</si>
  <si>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</si>
  <si>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</si>
  <si>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</si>
  <si>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</si>
  <si>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</si>
  <si>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</si>
  <si>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</si>
  <si>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</si>
  <si>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</si>
  <si>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</si>
  <si>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</si>
  <si>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</si>
  <si>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</si>
  <si>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</si>
  <si>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</si>
  <si>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</si>
  <si>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</si>
  <si>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</si>
  <si>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</si>
  <si>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</si>
  <si>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</si>
  <si>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</si>
  <si>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</si>
  <si>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</si>
  <si>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</si>
  <si>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</si>
  <si>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</si>
  <si>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</si>
  <si>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</si>
  <si>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</si>
  <si>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</si>
  <si>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</si>
  <si>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</si>
  <si>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</si>
  <si>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</si>
  <si>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</si>
  <si>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</si>
  <si>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</si>
  <si>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</si>
  <si>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</si>
  <si>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</si>
  <si>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</si>
  <si>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</si>
  <si>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</si>
  <si>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</si>
  <si>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</si>
  <si>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</si>
  <si>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</si>
  <si>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</si>
  <si>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</si>
  <si>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</si>
  <si>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</si>
  <si>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</si>
  <si>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</si>
  <si>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</si>
  <si>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</si>
  <si>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</si>
  <si>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</si>
  <si>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</si>
  <si>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</si>
  <si>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</si>
  <si>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</si>
  <si>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</si>
  <si>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</si>
  <si>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</si>
  <si>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</si>
  <si>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</si>
  <si>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</si>
  <si>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</si>
  <si>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</si>
  <si>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</si>
  <si>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</si>
  <si>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</si>
  <si>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</si>
  <si>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</si>
  <si>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</si>
  <si>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</si>
  <si>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</si>
  <si>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</si>
  <si>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</si>
  <si>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</si>
  <si>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</si>
  <si>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</si>
  <si>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</si>
  <si>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</si>
  <si>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</si>
  <si>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</si>
  <si>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</si>
  <si>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</si>
  <si>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</si>
  <si>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</si>
  <si>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</si>
  <si>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</si>
  <si>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</si>
  <si>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</si>
  <si>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</si>
  <si>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</si>
  <si>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</si>
  <si>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</si>
  <si>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</si>
  <si>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</si>
  <si>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</si>
  <si>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</si>
  <si>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</si>
  <si>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</si>
  <si>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</si>
  <si>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</si>
  <si>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</si>
  <si>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</si>
  <si>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</si>
  <si>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</si>
  <si>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</si>
  <si>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</si>
  <si>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</si>
  <si>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</si>
  <si>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</si>
  <si>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</si>
  <si>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</si>
  <si>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</si>
  <si>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</si>
  <si>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</si>
  <si>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</si>
  <si>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</si>
  <si>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</si>
  <si>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</si>
  <si>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</si>
  <si>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</si>
  <si>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</si>
  <si>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</si>
  <si>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</si>
  <si>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</si>
  <si>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</si>
  <si>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</si>
  <si>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</si>
  <si>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</si>
  <si>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</si>
  <si>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</si>
  <si>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</si>
  <si>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</si>
  <si>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</si>
  <si>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</si>
  <si>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</si>
  <si>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</si>
  <si>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</si>
  <si>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</si>
  <si>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</si>
  <si>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</si>
  <si>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</si>
  <si>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</si>
  <si>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</si>
  <si>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</si>
  <si>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</si>
  <si>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</si>
  <si>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</si>
  <si>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</si>
  <si>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</si>
  <si>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</si>
  <si>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</si>
  <si>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</si>
  <si>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</si>
  <si>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</si>
  <si>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</si>
  <si>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</si>
  <si>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</si>
  <si>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</si>
  <si>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</si>
  <si>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</si>
  <si>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</si>
  <si>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</si>
  <si>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</si>
  <si>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</si>
  <si>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</si>
  <si>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</si>
  <si>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</si>
  <si>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</si>
  <si>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</si>
  <si>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</si>
  <si>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</si>
  <si>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</si>
  <si>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</si>
  <si>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</si>
  <si>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</si>
  <si>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</si>
  <si>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</si>
  <si>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</si>
  <si>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</si>
  <si>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</si>
  <si>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</si>
  <si>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</si>
  <si>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</si>
  <si>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</si>
  <si>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</si>
  <si>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</si>
  <si>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</si>
  <si>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</si>
  <si>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</si>
  <si>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</si>
  <si>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</si>
  <si>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</si>
  <si>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</si>
  <si>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</si>
  <si>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</si>
  <si>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</si>
  <si>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</si>
  <si>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</si>
  <si>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</si>
  <si>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</si>
  <si>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</si>
  <si>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</si>
  <si>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</si>
  <si>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</si>
  <si>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</si>
  <si>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</si>
  <si>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</si>
  <si>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</si>
  <si>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</si>
  <si>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</si>
  <si>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</si>
  <si>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</si>
  <si>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</si>
  <si>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</si>
  <si>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</si>
  <si>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</si>
  <si>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</si>
  <si>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</si>
  <si>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</si>
  <si>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"ХЕЛТ ЕНД УЕЛНЕС" АДСИЦ</t>
  </si>
  <si>
    <t>Вид на отчета: неконсолидиран-</t>
  </si>
  <si>
    <t xml:space="preserve">31.03.2014. </t>
  </si>
  <si>
    <t>24.4.2014г.</t>
  </si>
  <si>
    <t xml:space="preserve">Дата на съставяне: 24.4.2014г.                                  </t>
  </si>
  <si>
    <t xml:space="preserve">Дата  на съставяне: 24.4.2014г.                                                                                                                                </t>
  </si>
  <si>
    <t xml:space="preserve">Дата на съставяне: 24.4.2014г.                         </t>
  </si>
  <si>
    <t>Дата на съставяне: 24.4.2014г.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</si>
</sst>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" fontId="8" fillId="0" borderId="0" xfId="61" applyNumberFormat="1" applyFont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97">
      <selection activeCell="C88" sqref="C8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863</v>
      </c>
      <c r="F3" s="217" t="s">
        <v>2</v>
      </c>
      <c r="G3" s="172"/>
      <c r="H3" s="461">
        <v>175130852</v>
      </c>
    </row>
    <row r="4" spans="1:8" ht="15">
      <c r="A4" s="576" t="s">
        <v>864</v>
      </c>
      <c r="B4" s="582"/>
      <c r="C4" s="582"/>
      <c r="D4" s="582"/>
      <c r="E4" s="504" t="s">
        <v>158</v>
      </c>
      <c r="F4" s="578" t="s">
        <v>3</v>
      </c>
      <c r="G4" s="579"/>
      <c r="H4" s="461" t="s">
        <v>158</v>
      </c>
    </row>
    <row r="5" spans="1:8" ht="15">
      <c r="A5" s="576" t="s">
        <v>4</v>
      </c>
      <c r="B5" s="577"/>
      <c r="C5" s="577"/>
      <c r="D5" s="577"/>
      <c r="E5" s="505" t="s">
        <v>865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50500</v>
      </c>
      <c r="D11" s="151">
        <v>50500</v>
      </c>
      <c r="E11" s="237" t="s">
        <v>21</v>
      </c>
      <c r="F11" s="242" t="s">
        <v>22</v>
      </c>
      <c r="G11" s="152">
        <v>44601</v>
      </c>
      <c r="H11" s="152">
        <v>44601</v>
      </c>
    </row>
    <row r="12" spans="1:8" ht="15">
      <c r="A12" s="235" t="s">
        <v>23</v>
      </c>
      <c r="B12" s="241" t="s">
        <v>24</v>
      </c>
      <c r="C12" s="151">
        <v>344</v>
      </c>
      <c r="D12" s="151">
        <v>345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674</v>
      </c>
      <c r="D13" s="151">
        <v>696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1661</v>
      </c>
      <c r="D16" s="151">
        <v>1447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15393</v>
      </c>
      <c r="D17" s="151">
        <v>14677</v>
      </c>
      <c r="E17" s="243" t="s">
        <v>45</v>
      </c>
      <c r="F17" s="245" t="s">
        <v>46</v>
      </c>
      <c r="G17" s="154">
        <f>G11+G14+G15+G16</f>
        <v>44601</v>
      </c>
      <c r="H17" s="154">
        <f>H11+H14+H15+H16</f>
        <v>44601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35</v>
      </c>
      <c r="D18" s="151">
        <v>36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68607</v>
      </c>
      <c r="D19" s="155">
        <f>SUM(D11:D18)</f>
        <v>67701</v>
      </c>
      <c r="E19" s="237" t="s">
        <v>52</v>
      </c>
      <c r="F19" s="242" t="s">
        <v>53</v>
      </c>
      <c r="G19" s="152">
        <v>6011</v>
      </c>
      <c r="H19" s="152">
        <v>6011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17022</v>
      </c>
      <c r="D20" s="151">
        <v>17022</v>
      </c>
      <c r="E20" s="237" t="s">
        <v>56</v>
      </c>
      <c r="F20" s="242" t="s">
        <v>57</v>
      </c>
      <c r="G20" s="158">
        <v>19755</v>
      </c>
      <c r="H20" s="158">
        <v>20489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5</v>
      </c>
      <c r="D23" s="151">
        <v>5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25766</v>
      </c>
      <c r="H25" s="154">
        <f>H19+H20+H21</f>
        <v>26500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5</v>
      </c>
      <c r="D27" s="155">
        <f>SUM(D23:D26)</f>
        <v>5</v>
      </c>
      <c r="E27" s="253" t="s">
        <v>82</v>
      </c>
      <c r="F27" s="242" t="s">
        <v>83</v>
      </c>
      <c r="G27" s="154">
        <f>SUM(G28:G30)</f>
        <v>-47954</v>
      </c>
      <c r="H27" s="154">
        <f>SUM(H28:H30)</f>
        <v>-20573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11806</v>
      </c>
      <c r="H28" s="152">
        <v>11806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-59760</v>
      </c>
      <c r="H29" s="316">
        <v>-32379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2328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-27381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-45626</v>
      </c>
      <c r="H33" s="154">
        <f>H27+H31+H32</f>
        <v>-47954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24741</v>
      </c>
      <c r="H36" s="154">
        <f>H25+H17+H33</f>
        <v>23147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19946</v>
      </c>
      <c r="H44" s="152">
        <v>17442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>
        <v>29337</v>
      </c>
      <c r="H47" s="152">
        <v>29337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49283</v>
      </c>
      <c r="H49" s="154">
        <f>SUM(H43:H48)</f>
        <v>46779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85634</v>
      </c>
      <c r="D55" s="155">
        <f>D19+D20+D21+D27+D32+D45+D51+D53+D54</f>
        <v>84728</v>
      </c>
      <c r="E55" s="237" t="s">
        <v>171</v>
      </c>
      <c r="F55" s="261" t="s">
        <v>172</v>
      </c>
      <c r="G55" s="154">
        <f>G49+G51+G52+G53+G54</f>
        <v>49283</v>
      </c>
      <c r="H55" s="154">
        <f>H49+H51+H52+H53+H54</f>
        <v>46779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332</v>
      </c>
      <c r="D58" s="151">
        <v>340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53176</v>
      </c>
      <c r="D59" s="151">
        <v>57276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479</v>
      </c>
      <c r="D60" s="151">
        <v>464</v>
      </c>
      <c r="E60" s="237" t="s">
        <v>184</v>
      </c>
      <c r="F60" s="242" t="s">
        <v>185</v>
      </c>
      <c r="G60" s="152">
        <v>103</v>
      </c>
      <c r="H60" s="152">
        <v>1981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67538</v>
      </c>
      <c r="H61" s="154">
        <f>SUM(H62:H68)</f>
        <v>73671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53987</v>
      </c>
      <c r="D64" s="155">
        <f>SUM(D58:D63)</f>
        <v>58080</v>
      </c>
      <c r="E64" s="237" t="s">
        <v>199</v>
      </c>
      <c r="F64" s="242" t="s">
        <v>200</v>
      </c>
      <c r="G64" s="152">
        <v>1491</v>
      </c>
      <c r="H64" s="152">
        <v>4416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66046</v>
      </c>
      <c r="H65" s="152">
        <v>69231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>
        <v>39</v>
      </c>
      <c r="D68" s="151">
        <v>573</v>
      </c>
      <c r="E68" s="237" t="s">
        <v>212</v>
      </c>
      <c r="F68" s="242" t="s">
        <v>213</v>
      </c>
      <c r="G68" s="152">
        <v>1</v>
      </c>
      <c r="H68" s="152">
        <v>24</v>
      </c>
    </row>
    <row r="69" spans="1:8" ht="15">
      <c r="A69" s="235" t="s">
        <v>214</v>
      </c>
      <c r="B69" s="241" t="s">
        <v>215</v>
      </c>
      <c r="C69" s="151">
        <v>1549</v>
      </c>
      <c r="D69" s="151">
        <v>1500</v>
      </c>
      <c r="E69" s="251" t="s">
        <v>77</v>
      </c>
      <c r="F69" s="242" t="s">
        <v>216</v>
      </c>
      <c r="G69" s="152">
        <v>4</v>
      </c>
      <c r="H69" s="152">
        <v>322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67645</v>
      </c>
      <c r="H71" s="161">
        <f>H59+H60+H61+H69+H70</f>
        <v>75974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67</v>
      </c>
      <c r="D72" s="151">
        <v>292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364</v>
      </c>
      <c r="D74" s="151">
        <v>424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2019</v>
      </c>
      <c r="D75" s="155">
        <f>SUM(D67:D74)</f>
        <v>2789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67645</v>
      </c>
      <c r="H79" s="162">
        <f>H71+H74+H75+H76</f>
        <v>75974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19</v>
      </c>
      <c r="D87" s="151">
        <v>20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10</v>
      </c>
      <c r="D88" s="151">
        <v>283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29</v>
      </c>
      <c r="D91" s="155">
        <f>SUM(D87:D90)</f>
        <v>303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56035</v>
      </c>
      <c r="D93" s="155">
        <f>D64+D75+D84+D91+D92</f>
        <v>61172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141669</v>
      </c>
      <c r="D94" s="164">
        <f>D93+D55</f>
        <v>145900</v>
      </c>
      <c r="E94" s="449" t="s">
        <v>269</v>
      </c>
      <c r="F94" s="289" t="s">
        <v>270</v>
      </c>
      <c r="G94" s="165">
        <f>G36+G39+G55+G79</f>
        <v>141669</v>
      </c>
      <c r="H94" s="165">
        <f>H36+H39+H55+H79</f>
        <v>145900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5">
        <f>C94-G94</f>
        <v>0</v>
      </c>
      <c r="H97" s="172"/>
      <c r="M97" s="157"/>
    </row>
    <row r="98" spans="1:13" ht="15">
      <c r="A98" s="45"/>
      <c r="B98" s="432"/>
      <c r="C98" s="580" t="s">
        <v>272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855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">
      <selection activeCell="C15" sqref="C1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"ХЕЛТ ЕНД УЕЛНЕС" АДСИЦ</v>
      </c>
      <c r="C2" s="585"/>
      <c r="D2" s="585"/>
      <c r="E2" s="585"/>
      <c r="F2" s="587" t="s">
        <v>2</v>
      </c>
      <c r="G2" s="587"/>
      <c r="H2" s="526">
        <f>'справка №1-БАЛАНС'!H3</f>
        <v>175130852</v>
      </c>
    </row>
    <row r="3" spans="1:8" ht="15">
      <c r="A3" s="467" t="s">
        <v>274</v>
      </c>
      <c r="B3" s="585" t="str">
        <f>'справка №1-БАЛАНС'!E4</f>
        <v> </v>
      </c>
      <c r="C3" s="585"/>
      <c r="D3" s="585"/>
      <c r="E3" s="585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6" t="str">
        <f>'справка №1-БАЛАНС'!E5</f>
        <v>31.03.2014. 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241</v>
      </c>
      <c r="D9" s="46">
        <v>3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347</v>
      </c>
      <c r="D10" s="46">
        <v>408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85</v>
      </c>
      <c r="D11" s="46">
        <v>3</v>
      </c>
      <c r="E11" s="300" t="s">
        <v>292</v>
      </c>
      <c r="F11" s="549" t="s">
        <v>293</v>
      </c>
      <c r="G11" s="550">
        <v>2</v>
      </c>
      <c r="H11" s="550"/>
    </row>
    <row r="12" spans="1:8" ht="12">
      <c r="A12" s="298" t="s">
        <v>294</v>
      </c>
      <c r="B12" s="299" t="s">
        <v>295</v>
      </c>
      <c r="C12" s="46">
        <v>10</v>
      </c>
      <c r="D12" s="46">
        <v>14</v>
      </c>
      <c r="E12" s="300" t="s">
        <v>77</v>
      </c>
      <c r="F12" s="549" t="s">
        <v>296</v>
      </c>
      <c r="G12" s="550">
        <v>7366</v>
      </c>
      <c r="H12" s="550">
        <v>2</v>
      </c>
    </row>
    <row r="13" spans="1:18" ht="12">
      <c r="A13" s="298" t="s">
        <v>297</v>
      </c>
      <c r="B13" s="299" t="s">
        <v>298</v>
      </c>
      <c r="C13" s="46">
        <v>1</v>
      </c>
      <c r="D13" s="46">
        <v>2</v>
      </c>
      <c r="E13" s="301" t="s">
        <v>50</v>
      </c>
      <c r="F13" s="551" t="s">
        <v>299</v>
      </c>
      <c r="G13" s="548">
        <f>SUM(G9:G12)</f>
        <v>7368</v>
      </c>
      <c r="H13" s="548">
        <f>SUM(H9:H12)</f>
        <v>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3862</v>
      </c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14</v>
      </c>
      <c r="D16" s="47">
        <v>325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4560</v>
      </c>
      <c r="D19" s="49">
        <f>SUM(D9:D15)+D16</f>
        <v>755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437</v>
      </c>
      <c r="D22" s="46">
        <v>8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43</v>
      </c>
      <c r="D25" s="46">
        <v>53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480</v>
      </c>
      <c r="D26" s="49">
        <f>SUM(D22:D25)</f>
        <v>61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5040</v>
      </c>
      <c r="D28" s="50">
        <f>D26+D19</f>
        <v>816</v>
      </c>
      <c r="E28" s="127" t="s">
        <v>338</v>
      </c>
      <c r="F28" s="554" t="s">
        <v>339</v>
      </c>
      <c r="G28" s="548">
        <f>G13+G15+G24</f>
        <v>7368</v>
      </c>
      <c r="H28" s="548">
        <f>H13+H15+H24</f>
        <v>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2328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814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5040</v>
      </c>
      <c r="D33" s="49">
        <f>D28+D31+D32</f>
        <v>816</v>
      </c>
      <c r="E33" s="127" t="s">
        <v>352</v>
      </c>
      <c r="F33" s="554" t="s">
        <v>353</v>
      </c>
      <c r="G33" s="53">
        <f>G32+G31+G28</f>
        <v>7368</v>
      </c>
      <c r="H33" s="53">
        <f>H32+H31+H28</f>
        <v>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2328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814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2328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814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2328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814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7368</v>
      </c>
      <c r="D42" s="53">
        <f>D33+D35+D39</f>
        <v>816</v>
      </c>
      <c r="E42" s="128" t="s">
        <v>379</v>
      </c>
      <c r="F42" s="129" t="s">
        <v>380</v>
      </c>
      <c r="G42" s="53">
        <f>G39+G33</f>
        <v>7368</v>
      </c>
      <c r="H42" s="53">
        <f>H39+H33</f>
        <v>816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861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866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"ХЕЛТ ЕНД УЕЛНЕС" АДСИЦ</v>
      </c>
      <c r="C4" s="541" t="s">
        <v>2</v>
      </c>
      <c r="D4" s="541">
        <f>'справка №1-БАЛАНС'!H3</f>
        <v>175130852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31.03.2014. 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</v>
      </c>
      <c r="D10" s="54">
        <v>189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-349</v>
      </c>
      <c r="D11" s="54">
        <v>-157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-13</v>
      </c>
      <c r="D13" s="54">
        <v>-67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-375</v>
      </c>
      <c r="D14" s="54">
        <v>2631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>
        <v>136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-34</v>
      </c>
      <c r="D17" s="54">
        <v>-76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-30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-769</v>
      </c>
      <c r="D20" s="55">
        <f>SUM(D10:D19)</f>
        <v>2626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-3694</v>
      </c>
      <c r="D22" s="54">
        <v>-18489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4714</v>
      </c>
      <c r="D23" s="54">
        <v>7703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1020</v>
      </c>
      <c r="D32" s="55">
        <f>SUM(D22:D31)</f>
        <v>-10786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2654</v>
      </c>
      <c r="D36" s="54">
        <v>12846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-150</v>
      </c>
      <c r="D37" s="54">
        <v>-1092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-3029</v>
      </c>
      <c r="D39" s="54">
        <v>-3928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-525</v>
      </c>
      <c r="D42" s="55">
        <f>SUM(D34:D41)</f>
        <v>7826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-274</v>
      </c>
      <c r="D43" s="55">
        <f>D42+D32+D20</f>
        <v>-334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303</v>
      </c>
      <c r="D44" s="132">
        <v>637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29</v>
      </c>
      <c r="D45" s="55">
        <f>D44+D43</f>
        <v>303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29</v>
      </c>
      <c r="D46" s="56">
        <v>303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118110236220472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E24" sqref="E2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"ХЕЛТ ЕНД УЕЛНЕС"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175130852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31.03.2014. 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44601</v>
      </c>
      <c r="D11" s="58">
        <f>'справка №1-БАЛАНС'!H19</f>
        <v>6011</v>
      </c>
      <c r="E11" s="58">
        <f>'справка №1-БАЛАНС'!H20</f>
        <v>20489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11806</v>
      </c>
      <c r="J11" s="58">
        <f>'справка №1-БАЛАНС'!H29+'справка №1-БАЛАНС'!H32</f>
        <v>-59760</v>
      </c>
      <c r="K11" s="60"/>
      <c r="L11" s="344">
        <f>SUM(C11:K11)</f>
        <v>23147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44601</v>
      </c>
      <c r="D15" s="61">
        <f aca="true" t="shared" si="2" ref="D15:M15">D11+D12</f>
        <v>6011</v>
      </c>
      <c r="E15" s="61">
        <f t="shared" si="2"/>
        <v>20489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11806</v>
      </c>
      <c r="J15" s="61">
        <f t="shared" si="2"/>
        <v>-59760</v>
      </c>
      <c r="K15" s="61">
        <f t="shared" si="2"/>
        <v>0</v>
      </c>
      <c r="L15" s="344">
        <f t="shared" si="1"/>
        <v>23147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2328</v>
      </c>
      <c r="J16" s="345">
        <f>+'справка №1-БАЛАНС'!G32</f>
        <v>0</v>
      </c>
      <c r="K16" s="60"/>
      <c r="L16" s="344">
        <f t="shared" si="1"/>
        <v>2328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-734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-734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>
        <v>734</v>
      </c>
      <c r="F23" s="185"/>
      <c r="G23" s="185"/>
      <c r="H23" s="185"/>
      <c r="I23" s="185"/>
      <c r="J23" s="185"/>
      <c r="K23" s="185"/>
      <c r="L23" s="344">
        <f t="shared" si="1"/>
        <v>734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44601</v>
      </c>
      <c r="D29" s="59">
        <f aca="true" t="shared" si="6" ref="D29:M29">D17+D20+D21+D24+D28+D27+D15+D16</f>
        <v>6011</v>
      </c>
      <c r="E29" s="59">
        <f t="shared" si="6"/>
        <v>19755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14134</v>
      </c>
      <c r="J29" s="59">
        <f t="shared" si="6"/>
        <v>-59760</v>
      </c>
      <c r="K29" s="59">
        <f t="shared" si="6"/>
        <v>0</v>
      </c>
      <c r="L29" s="344">
        <f t="shared" si="1"/>
        <v>24741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44601</v>
      </c>
      <c r="D32" s="59">
        <f t="shared" si="7"/>
        <v>6011</v>
      </c>
      <c r="E32" s="59">
        <f t="shared" si="7"/>
        <v>19755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14134</v>
      </c>
      <c r="J32" s="59">
        <f t="shared" si="7"/>
        <v>-59760</v>
      </c>
      <c r="K32" s="59">
        <f t="shared" si="7"/>
        <v>0</v>
      </c>
      <c r="L32" s="344">
        <f t="shared" si="1"/>
        <v>24741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1" t="s">
        <v>521</v>
      </c>
      <c r="E38" s="591"/>
      <c r="F38" s="591"/>
      <c r="G38" s="591"/>
      <c r="H38" s="591"/>
      <c r="I38" s="591"/>
      <c r="J38" s="15" t="s">
        <v>857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4">
      <selection activeCell="H18" sqref="H1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383</v>
      </c>
      <c r="B2" s="605"/>
      <c r="C2" s="606" t="str">
        <f>'справка №1-БАЛАНС'!E3</f>
        <v>"ХЕЛТ ЕНД УЕЛНЕС" АДСИЦ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175130852</v>
      </c>
      <c r="P2" s="483"/>
      <c r="Q2" s="483"/>
      <c r="R2" s="526"/>
    </row>
    <row r="3" spans="1:18" ht="15">
      <c r="A3" s="604" t="s">
        <v>4</v>
      </c>
      <c r="B3" s="605"/>
      <c r="C3" s="607" t="str">
        <f>'справка №1-БАЛАНС'!E5</f>
        <v>31.03.2014. </v>
      </c>
      <c r="D3" s="607"/>
      <c r="E3" s="607"/>
      <c r="F3" s="485"/>
      <c r="G3" s="485"/>
      <c r="H3" s="485"/>
      <c r="I3" s="485"/>
      <c r="J3" s="485"/>
      <c r="K3" s="485"/>
      <c r="L3" s="485"/>
      <c r="M3" s="608" t="s">
        <v>3</v>
      </c>
      <c r="N3" s="608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9" t="s">
        <v>463</v>
      </c>
      <c r="B5" s="610"/>
      <c r="C5" s="60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9" t="s">
        <v>529</v>
      </c>
      <c r="R5" s="599" t="s">
        <v>530</v>
      </c>
    </row>
    <row r="6" spans="1:18" s="100" customFormat="1" ht="48">
      <c r="A6" s="611"/>
      <c r="B6" s="612"/>
      <c r="C6" s="60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0"/>
      <c r="R6" s="600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50500</v>
      </c>
      <c r="E9" s="189"/>
      <c r="F9" s="189"/>
      <c r="G9" s="74">
        <f>D9+E9-F9</f>
        <v>50500</v>
      </c>
      <c r="H9" s="65"/>
      <c r="I9" s="65"/>
      <c r="J9" s="74">
        <f>G9+H9-I9</f>
        <v>50500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50500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363</v>
      </c>
      <c r="E10" s="189"/>
      <c r="F10" s="189"/>
      <c r="G10" s="74">
        <f aca="true" t="shared" si="2" ref="G10:G39">D10+E10-F10</f>
        <v>363</v>
      </c>
      <c r="H10" s="65"/>
      <c r="I10" s="65"/>
      <c r="J10" s="74">
        <f aca="true" t="shared" si="3" ref="J10:J39">G10+H10-I10</f>
        <v>363</v>
      </c>
      <c r="K10" s="65">
        <v>18</v>
      </c>
      <c r="L10" s="65">
        <v>1</v>
      </c>
      <c r="M10" s="65"/>
      <c r="N10" s="74">
        <f aca="true" t="shared" si="4" ref="N10:N39">K10+L10-M10</f>
        <v>19</v>
      </c>
      <c r="O10" s="65"/>
      <c r="P10" s="65"/>
      <c r="Q10" s="74">
        <f t="shared" si="0"/>
        <v>19</v>
      </c>
      <c r="R10" s="74">
        <f t="shared" si="1"/>
        <v>344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724</v>
      </c>
      <c r="E11" s="189"/>
      <c r="F11" s="189"/>
      <c r="G11" s="74">
        <f t="shared" si="2"/>
        <v>724</v>
      </c>
      <c r="H11" s="65"/>
      <c r="I11" s="65"/>
      <c r="J11" s="74">
        <f t="shared" si="3"/>
        <v>724</v>
      </c>
      <c r="K11" s="65">
        <v>28</v>
      </c>
      <c r="L11" s="65">
        <v>22</v>
      </c>
      <c r="M11" s="65"/>
      <c r="N11" s="74">
        <f t="shared" si="4"/>
        <v>50</v>
      </c>
      <c r="O11" s="65"/>
      <c r="P11" s="65"/>
      <c r="Q11" s="74">
        <f t="shared" si="0"/>
        <v>50</v>
      </c>
      <c r="R11" s="74">
        <f t="shared" si="1"/>
        <v>674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19</v>
      </c>
      <c r="E13" s="189"/>
      <c r="F13" s="189"/>
      <c r="G13" s="74">
        <f t="shared" si="2"/>
        <v>19</v>
      </c>
      <c r="H13" s="65"/>
      <c r="I13" s="65"/>
      <c r="J13" s="74">
        <f t="shared" si="3"/>
        <v>19</v>
      </c>
      <c r="K13" s="65">
        <v>19</v>
      </c>
      <c r="L13" s="65"/>
      <c r="M13" s="65"/>
      <c r="N13" s="74">
        <f t="shared" si="4"/>
        <v>19</v>
      </c>
      <c r="O13" s="65"/>
      <c r="P13" s="65"/>
      <c r="Q13" s="74">
        <f t="shared" si="0"/>
        <v>19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1537</v>
      </c>
      <c r="E14" s="189">
        <v>275</v>
      </c>
      <c r="F14" s="189"/>
      <c r="G14" s="74">
        <f t="shared" si="2"/>
        <v>1812</v>
      </c>
      <c r="H14" s="65"/>
      <c r="I14" s="65"/>
      <c r="J14" s="74">
        <f t="shared" si="3"/>
        <v>1812</v>
      </c>
      <c r="K14" s="65">
        <v>90</v>
      </c>
      <c r="L14" s="65">
        <v>61</v>
      </c>
      <c r="M14" s="65"/>
      <c r="N14" s="74">
        <f t="shared" si="4"/>
        <v>151</v>
      </c>
      <c r="O14" s="65"/>
      <c r="P14" s="65"/>
      <c r="Q14" s="74">
        <f t="shared" si="0"/>
        <v>151</v>
      </c>
      <c r="R14" s="74">
        <f t="shared" si="1"/>
        <v>1661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14677</v>
      </c>
      <c r="E15" s="457">
        <v>716</v>
      </c>
      <c r="F15" s="457"/>
      <c r="G15" s="74">
        <f t="shared" si="2"/>
        <v>15393</v>
      </c>
      <c r="H15" s="458"/>
      <c r="I15" s="458"/>
      <c r="J15" s="74">
        <f t="shared" si="3"/>
        <v>15393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15393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37</v>
      </c>
      <c r="E16" s="189"/>
      <c r="F16" s="189"/>
      <c r="G16" s="74">
        <f t="shared" si="2"/>
        <v>37</v>
      </c>
      <c r="H16" s="65"/>
      <c r="I16" s="65"/>
      <c r="J16" s="74">
        <f t="shared" si="3"/>
        <v>37</v>
      </c>
      <c r="K16" s="65">
        <v>1</v>
      </c>
      <c r="L16" s="65">
        <v>1</v>
      </c>
      <c r="M16" s="65"/>
      <c r="N16" s="74">
        <f t="shared" si="4"/>
        <v>2</v>
      </c>
      <c r="O16" s="65"/>
      <c r="P16" s="65"/>
      <c r="Q16" s="74">
        <f aca="true" t="shared" si="5" ref="Q16:Q25">N16+O16-P16</f>
        <v>2</v>
      </c>
      <c r="R16" s="74">
        <f aca="true" t="shared" si="6" ref="R16:R25">J16-Q16</f>
        <v>35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67857</v>
      </c>
      <c r="E17" s="194">
        <f>SUM(E9:E16)</f>
        <v>991</v>
      </c>
      <c r="F17" s="194">
        <f>SUM(F9:F16)</f>
        <v>0</v>
      </c>
      <c r="G17" s="74">
        <f t="shared" si="2"/>
        <v>68848</v>
      </c>
      <c r="H17" s="75">
        <f>SUM(H9:H16)</f>
        <v>0</v>
      </c>
      <c r="I17" s="75">
        <f>SUM(I9:I16)</f>
        <v>0</v>
      </c>
      <c r="J17" s="74">
        <f t="shared" si="3"/>
        <v>68848</v>
      </c>
      <c r="K17" s="75">
        <f>SUM(K9:K16)</f>
        <v>156</v>
      </c>
      <c r="L17" s="75">
        <f>SUM(L9:L16)</f>
        <v>85</v>
      </c>
      <c r="M17" s="75">
        <f>SUM(M9:M16)</f>
        <v>0</v>
      </c>
      <c r="N17" s="74">
        <f t="shared" si="4"/>
        <v>241</v>
      </c>
      <c r="O17" s="75">
        <f>SUM(O9:O16)</f>
        <v>0</v>
      </c>
      <c r="P17" s="75">
        <f>SUM(P9:P16)</f>
        <v>0</v>
      </c>
      <c r="Q17" s="74">
        <f t="shared" si="5"/>
        <v>241</v>
      </c>
      <c r="R17" s="74">
        <f t="shared" si="6"/>
        <v>68607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17022</v>
      </c>
      <c r="E18" s="187"/>
      <c r="F18" s="187"/>
      <c r="G18" s="74">
        <f t="shared" si="2"/>
        <v>17022</v>
      </c>
      <c r="H18" s="63"/>
      <c r="I18" s="63"/>
      <c r="J18" s="74">
        <f t="shared" si="3"/>
        <v>17022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17022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5</v>
      </c>
      <c r="E21" s="189"/>
      <c r="F21" s="189"/>
      <c r="G21" s="74">
        <f t="shared" si="2"/>
        <v>5</v>
      </c>
      <c r="H21" s="65"/>
      <c r="I21" s="65"/>
      <c r="J21" s="74">
        <f t="shared" si="3"/>
        <v>5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10</v>
      </c>
      <c r="H25" s="66">
        <f t="shared" si="7"/>
        <v>0</v>
      </c>
      <c r="I25" s="66">
        <f t="shared" si="7"/>
        <v>0</v>
      </c>
      <c r="J25" s="67">
        <f t="shared" si="3"/>
        <v>10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84889</v>
      </c>
      <c r="E40" s="438">
        <f>E17+E18+E19+E25+E38+E39</f>
        <v>991</v>
      </c>
      <c r="F40" s="438">
        <f aca="true" t="shared" si="13" ref="F40:R40">F17+F18+F19+F25+F38+F39</f>
        <v>0</v>
      </c>
      <c r="G40" s="438">
        <f t="shared" si="13"/>
        <v>85880</v>
      </c>
      <c r="H40" s="438">
        <f t="shared" si="13"/>
        <v>0</v>
      </c>
      <c r="I40" s="438">
        <f t="shared" si="13"/>
        <v>0</v>
      </c>
      <c r="J40" s="438">
        <f t="shared" si="13"/>
        <v>85880</v>
      </c>
      <c r="K40" s="438">
        <f t="shared" si="13"/>
        <v>161</v>
      </c>
      <c r="L40" s="438">
        <f t="shared" si="13"/>
        <v>85</v>
      </c>
      <c r="M40" s="438">
        <f t="shared" si="13"/>
        <v>0</v>
      </c>
      <c r="N40" s="438">
        <f t="shared" si="13"/>
        <v>246</v>
      </c>
      <c r="O40" s="438">
        <f t="shared" si="13"/>
        <v>0</v>
      </c>
      <c r="P40" s="438">
        <f t="shared" si="13"/>
        <v>0</v>
      </c>
      <c r="Q40" s="438">
        <f t="shared" si="13"/>
        <v>246</v>
      </c>
      <c r="R40" s="438">
        <f t="shared" si="13"/>
        <v>85634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3"/>
      <c r="L44" s="603"/>
      <c r="M44" s="603"/>
      <c r="N44" s="603"/>
      <c r="O44" s="597" t="s">
        <v>781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6">
      <selection activeCell="D96" sqref="D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"ХЕЛТ ЕНД УЕЛНЕС" АДСИЦ</v>
      </c>
      <c r="C3" s="620"/>
      <c r="D3" s="526" t="s">
        <v>2</v>
      </c>
      <c r="E3" s="107">
        <f>'справка №1-БАЛАНС'!H3</f>
        <v>175130852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31.03.2014. </v>
      </c>
      <c r="C4" s="618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39</v>
      </c>
      <c r="D28" s="108">
        <v>39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1549</v>
      </c>
      <c r="D29" s="108">
        <v>1549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67</v>
      </c>
      <c r="D33" s="105">
        <f>SUM(D34:D37)</f>
        <v>67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67</v>
      </c>
      <c r="D35" s="108">
        <v>67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364</v>
      </c>
      <c r="D38" s="105">
        <f>SUM(D39:D42)</f>
        <v>364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364</v>
      </c>
      <c r="D42" s="108">
        <v>364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2019</v>
      </c>
      <c r="D43" s="104">
        <f>D24+D28+D29+D31+D30+D32+D33+D38</f>
        <v>2019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2019</v>
      </c>
      <c r="D44" s="103">
        <f>D43+D21+D19+D9</f>
        <v>2019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19946</v>
      </c>
      <c r="D56" s="103">
        <f>D57+D59</f>
        <v>0</v>
      </c>
      <c r="E56" s="119">
        <f t="shared" si="1"/>
        <v>19946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19946</v>
      </c>
      <c r="D57" s="108"/>
      <c r="E57" s="119">
        <f t="shared" si="1"/>
        <v>19946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>
        <v>29337</v>
      </c>
      <c r="D63" s="108"/>
      <c r="E63" s="119">
        <f t="shared" si="1"/>
        <v>29337</v>
      </c>
      <c r="F63" s="110">
        <v>31397</v>
      </c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49283</v>
      </c>
      <c r="D66" s="103">
        <f>D52+D56+D61+D62+D63+D64</f>
        <v>0</v>
      </c>
      <c r="E66" s="119">
        <f t="shared" si="1"/>
        <v>49283</v>
      </c>
      <c r="F66" s="103">
        <f>F52+F56+F61+F62+F63+F64</f>
        <v>31397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103</v>
      </c>
      <c r="D80" s="103">
        <f>SUM(D81:D84)</f>
        <v>103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>
        <v>103</v>
      </c>
      <c r="D82" s="108">
        <v>103</v>
      </c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67538</v>
      </c>
      <c r="D85" s="104">
        <f>SUM(D86:D90)+D94</f>
        <v>67538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1491</v>
      </c>
      <c r="D87" s="108">
        <v>1491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66046</v>
      </c>
      <c r="D88" s="108">
        <v>66046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</v>
      </c>
      <c r="D95" s="108">
        <v>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67645</v>
      </c>
      <c r="D96" s="104">
        <f>D85+D80+D75+D71+D95</f>
        <v>67645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116928</v>
      </c>
      <c r="D97" s="104">
        <f>D96+D68+D66</f>
        <v>67645</v>
      </c>
      <c r="E97" s="104">
        <f>E96+E68+E66</f>
        <v>49283</v>
      </c>
      <c r="F97" s="104">
        <f>F96+F68+F66</f>
        <v>31397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870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"ХЕЛТ ЕНД УЕЛНЕС"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175130852</v>
      </c>
    </row>
    <row r="5" spans="1:9" ht="15">
      <c r="A5" s="501" t="s">
        <v>4</v>
      </c>
      <c r="B5" s="622" t="str">
        <f>'справка №1-БАЛАНС'!E5</f>
        <v>31.03.2014. </v>
      </c>
      <c r="C5" s="622"/>
      <c r="D5" s="622"/>
      <c r="E5" s="622"/>
      <c r="F5" s="622"/>
      <c r="G5" s="625" t="s">
        <v>3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4"/>
      <c r="C30" s="624"/>
      <c r="D30" s="459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70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"ХЕЛТ ЕНД УЕЛНЕС" АДСИЦ</v>
      </c>
      <c r="C5" s="628"/>
      <c r="D5" s="628"/>
      <c r="E5" s="570" t="s">
        <v>2</v>
      </c>
      <c r="F5" s="451">
        <f>'справка №1-БАЛАНС'!H3</f>
        <v>175130852</v>
      </c>
    </row>
    <row r="6" spans="1:13" ht="15" customHeight="1">
      <c r="A6" s="27" t="s">
        <v>822</v>
      </c>
      <c r="B6" s="629" t="str">
        <f>'справка №1-БАЛАНС'!E5</f>
        <v>31.03.2014. </v>
      </c>
      <c r="C6" s="629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0" t="s">
        <v>849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856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Albena</cp:lastModifiedBy>
  <cp:lastPrinted>2014-04-28T12:14:00Z</cp:lastPrinted>
  <dcterms:created xsi:type="dcterms:W3CDTF">2000-06-29T12:02:40Z</dcterms:created>
  <dcterms:modified xsi:type="dcterms:W3CDTF">2014-04-29T06:04:16Z</dcterms:modified>
  <cp:category/>
  <cp:version/>
  <cp:contentType/>
  <cp:contentStatus/>
</cp:coreProperties>
</file>