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<sst xmlns="http://schemas.openxmlformats.org/spreadsheetml/2006/main" count="1065" uniqueCount="879">
  <si>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</si>
  <si>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</si>
  <si>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</si>
  <si>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</si>
  <si>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</si>
  <si>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</si>
  <si>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</si>
  <si>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</si>
  <si>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</si>
  <si>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</si>
  <si>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</si>
  <si>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</si>
  <si>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</si>
  <si>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</si>
  <si>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</si>
  <si>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</si>
  <si>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</si>
  <si>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</si>
  <si>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</si>
  <si>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</si>
  <si>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</si>
  <si>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</si>
  <si>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</si>
  <si>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</si>
  <si>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</si>
  <si>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</si>
  <si>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</si>
  <si>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</si>
  <si>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</si>
  <si>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</si>
  <si>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</si>
  <si>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</si>
  <si>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</si>
  <si>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</si>
  <si>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</si>
  <si>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</si>
  <si>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</si>
  <si>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</si>
  <si>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</si>
  <si>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</si>
  <si>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</si>
  <si>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</si>
  <si>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</si>
  <si>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</si>
  <si>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</si>
  <si>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</si>
  <si>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</si>
  <si>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</si>
  <si>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</si>
  <si>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</si>
  <si>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</si>
  <si>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</si>
  <si>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</si>
  <si>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</si>
  <si>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</si>
  <si>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</si>
  <si>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</si>
  <si>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</si>
  <si>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</si>
  <si>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</si>
  <si>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</si>
  <si>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</si>
  <si>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</si>
  <si>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</si>
  <si>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</si>
  <si>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</si>
  <si>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</si>
  <si>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</si>
  <si>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</si>
  <si>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</si>
  <si>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</si>
  <si>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</si>
  <si>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</si>
  <si>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</si>
  <si>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</si>
  <si>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</si>
  <si>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</si>
  <si>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</si>
  <si>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</si>
  <si>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</si>
  <si>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</si>
  <si>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</si>
  <si>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</si>
  <si>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</si>
  <si>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</si>
  <si>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</si>
  <si>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</si>
  <si>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</si>
  <si>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</si>
  <si>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</si>
  <si>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</si>
  <si>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</si>
  <si>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</si>
  <si>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</si>
  <si>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</si>
  <si>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</si>
  <si>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</si>
  <si>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</si>
  <si>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</si>
  <si>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</si>
  <si>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</si>
  <si>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</si>
  <si>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</si>
  <si>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</si>
  <si>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</si>
  <si>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</si>
  <si>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</si>
  <si>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</si>
  <si>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</si>
  <si>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</si>
  <si>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</si>
  <si>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</si>
  <si>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</si>
  <si>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</si>
  <si>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</si>
  <si>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</si>
  <si>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</si>
  <si>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</si>
  <si>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</si>
  <si>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</si>
  <si>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</si>
  <si>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</si>
  <si>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</si>
  <si>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</si>
  <si>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</si>
  <si>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</si>
  <si>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</si>
  <si>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</si>
  <si>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</si>
  <si>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</si>
  <si>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</si>
  <si>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</si>
  <si>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</si>
  <si>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</si>
  <si>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</si>
  <si>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</si>
  <si>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</si>
  <si>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</si>
  <si>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</si>
  <si>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</si>
  <si>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</si>
  <si>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</si>
  <si>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</si>
  <si>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</si>
  <si>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</si>
  <si>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</si>
  <si>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</si>
  <si>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</si>
  <si>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</si>
  <si>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</si>
  <si>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</si>
  <si>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</si>
  <si>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</si>
  <si>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</si>
  <si>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</si>
  <si>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</si>
  <si>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</si>
  <si>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</si>
  <si>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</si>
  <si>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</si>
  <si>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</si>
  <si>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</si>
  <si>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</si>
  <si>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</si>
  <si>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</si>
  <si>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</si>
  <si>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</si>
  <si>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</si>
  <si>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</si>
  <si>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</si>
  <si>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</si>
  <si>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</si>
  <si>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</si>
  <si>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</si>
  <si>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</si>
  <si>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</si>
  <si>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</si>
  <si>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</si>
  <si>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</si>
  <si>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</si>
  <si>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</si>
  <si>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</si>
  <si>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</si>
  <si>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</si>
  <si>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</si>
  <si>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</si>
  <si>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</si>
  <si>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</si>
  <si>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</si>
  <si>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</si>
  <si>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</si>
  <si>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</si>
  <si>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</si>
  <si>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</si>
  <si>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</si>
  <si>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</si>
  <si>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</si>
  <si>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</si>
  <si>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</si>
  <si>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</si>
  <si>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</si>
  <si>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</si>
  <si>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</si>
  <si>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</si>
  <si>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</si>
  <si>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</si>
  <si>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</si>
  <si>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</si>
  <si>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</si>
  <si>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</si>
  <si>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</si>
  <si>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</si>
  <si>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</si>
  <si>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</si>
  <si>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</si>
  <si>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</si>
  <si>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</si>
  <si>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</si>
  <si>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</si>
  <si>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</si>
  <si>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</si>
  <si>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</si>
  <si>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</si>
  <si>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</si>
  <si>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</si>
  <si>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</si>
  <si>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</si>
  <si>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</si>
  <si>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</si>
  <si>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</si>
  <si>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</si>
  <si>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</si>
  <si>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</si>
  <si>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</si>
  <si>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</si>
  <si>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</si>
  <si>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</si>
  <si>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</si>
  <si>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</si>
  <si>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</si>
  <si>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</si>
  <si>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</si>
  <si>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</si>
  <si>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</si>
  <si>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</si>
  <si>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</si>
  <si>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</si>
  <si>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</si>
  <si>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</si>
  <si>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</si>
  <si>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</si>
  <si>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</si>
  <si>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</si>
  <si>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</si>
  <si>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</si>
  <si>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</si>
  <si>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</si>
  <si>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</si>
  <si>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</si>
  <si>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</si>
  <si>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</si>
  <si>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</si>
  <si>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</si>
  <si>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</si>
  <si>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</si>
  <si>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</si>
  <si>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</si>
  <si>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</si>
  <si>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</si>
  <si>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</si>
  <si>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</si>
  <si>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</si>
  <si>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</si>
  <si>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</si>
  <si>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</si>
  <si>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</si>
  <si>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</si>
  <si>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</si>
  <si>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</si>
  <si>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</si>
  <si>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</si>
  <si>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</si>
  <si>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</si>
  <si>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</si>
  <si>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</si>
  <si>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</si>
  <si>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</si>
  <si>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</si>
  <si>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</si>
  <si>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</si>
  <si>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</si>
  <si>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</si>
  <si>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</si>
  <si>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</si>
  <si>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</si>
  <si>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</si>
  <si>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</si>
  <si>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</si>
  <si>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</si>
  <si>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</si>
  <si>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</si>
  <si>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</si>
  <si>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</si>
  <si>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</si>
  <si>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</si>
  <si>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</si>
  <si>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</si>
  <si>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</si>
  <si>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</si>
  <si>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</si>
  <si>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</si>
  <si>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</si>
  <si>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</si>
  <si>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</si>
  <si>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</si>
  <si>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</si>
  <si>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</si>
  <si>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</si>
  <si>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</si>
  <si>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</si>
  <si>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</si>
  <si>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</si>
  <si>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</si>
  <si>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</si>
  <si>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</si>
  <si>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</si>
  <si>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</si>
  <si>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</si>
  <si>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</si>
  <si>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</si>
  <si>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</si>
  <si>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</si>
  <si>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</si>
  <si>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</si>
  <si>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</si>
  <si>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</si>
  <si>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</si>
  <si>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</si>
  <si>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</si>
  <si>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</si>
  <si>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</si>
  <si>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</si>
  <si>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</si>
  <si>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</si>
  <si>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</si>
  <si>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</si>
  <si>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</si>
  <si>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</si>
  <si>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</si>
  <si>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</si>
  <si>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</si>
  <si>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</si>
  <si>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</si>
  <si>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</si>
  <si>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</si>
  <si>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</si>
  <si>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</si>
  <si>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</si>
  <si>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</si>
  <si>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</si>
  <si>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</si>
  <si>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</si>
  <si>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</si>
  <si>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</si>
  <si>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</si>
  <si>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</si>
  <si>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</si>
  <si>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</si>
  <si>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</si>
  <si>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</si>
  <si>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</si>
  <si>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</si>
  <si>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</si>
  <si>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</si>
  <si>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</si>
  <si>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</si>
  <si>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</si>
  <si>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</si>
  <si>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</si>
  <si>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</si>
  <si>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</si>
  <si>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</si>
  <si>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</si>
  <si>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</si>
  <si>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</si>
  <si>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</si>
  <si>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</si>
  <si>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</si>
  <si>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</si>
  <si>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</si>
  <si>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</si>
  <si>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</si>
  <si>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</si>
  <si>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</si>
  <si>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</si>
  <si>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</si>
  <si>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</si>
  <si>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</si>
  <si>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</si>
  <si>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</si>
  <si>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</si>
  <si>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</si>
  <si>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</si>
  <si>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</si>
  <si>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</si>
  <si>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</si>
  <si>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</si>
  <si>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</si>
  <si>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</si>
  <si>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</si>
  <si>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</si>
  <si>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</si>
  <si>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</si>
  <si>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</si>
  <si>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</si>
  <si>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</si>
  <si>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</si>
  <si>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</si>
  <si>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</si>
  <si>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</si>
  <si>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</si>
  <si>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</si>
  <si>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</si>
  <si>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</si>
  <si>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</si>
  <si>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</si>
  <si>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</si>
  <si>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</si>
  <si>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</si>
  <si>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</si>
  <si>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</si>
  <si>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</si>
  <si>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</si>
  <si>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</si>
  <si>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</si>
  <si>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</si>
  <si>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</si>
  <si>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</si>
  <si>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</si>
  <si>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</si>
  <si>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</si>
  <si>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</si>
  <si>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</si>
  <si>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</si>
  <si>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</si>
  <si>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</si>
  <si>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</si>
  <si>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</si>
  <si>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</si>
  <si>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</si>
  <si>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</si>
  <si>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</si>
  <si>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</si>
  <si>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</si>
  <si>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</si>
  <si>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</si>
  <si>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</si>
  <si>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</si>
  <si>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</si>
  <si>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</si>
  <si>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</si>
  <si>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</si>
  <si>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</si>
  <si>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</si>
  <si>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</si>
  <si>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</si>
  <si>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</si>
  <si>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</si>
  <si>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</si>
  <si>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</si>
  <si>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</si>
  <si>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</si>
  <si>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</si>
  <si>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</si>
  <si>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</si>
  <si>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</si>
  <si>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</si>
  <si>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</si>
  <si>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</si>
  <si>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</si>
  <si>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</si>
  <si>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</si>
  <si>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</si>
  <si>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</si>
  <si>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</si>
  <si>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</si>
  <si>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</si>
  <si>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</si>
  <si>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</si>
  <si>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</si>
  <si>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</si>
  <si>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</si>
  <si>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</si>
  <si>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</si>
  <si>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</si>
  <si>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</si>
  <si>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</si>
  <si>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</si>
  <si>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</si>
  <si>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</si>
  <si>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</si>
  <si>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</si>
  <si>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</si>
  <si>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</si>
  <si>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</si>
  <si>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</si>
  <si>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</si>
  <si>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</si>
  <si>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</si>
  <si>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</si>
  <si>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</si>
  <si>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</si>
  <si>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</si>
  <si>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</si>
  <si>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</si>
  <si>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</si>
  <si>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</si>
  <si>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</si>
  <si>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</si>
  <si>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</si>
  <si>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</si>
  <si>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</si>
  <si>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</si>
  <si>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</si>
  <si>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</si>
  <si>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</si>
  <si>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</si>
  <si>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</si>
  <si>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</si>
  <si>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</si>
  <si>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</si>
  <si>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</si>
  <si>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</si>
  <si>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</si>
  <si>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</si>
  <si>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</si>
  <si>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</si>
  <si>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</si>
  <si>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</si>
  <si>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</si>
  <si>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</si>
  <si>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</si>
  <si>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</si>
  <si>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</si>
  <si>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</si>
  <si>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</si>
  <si>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</si>
  <si>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</si>
  <si>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</si>
  <si>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</si>
  <si>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</si>
  <si>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</si>
  <si>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</si>
  <si>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</si>
  <si>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</si>
  <si>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</si>
  <si>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</si>
  <si>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</si>
  <si>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</si>
  <si>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</si>
  <si>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</si>
  <si>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</si>
  <si>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</si>
  <si>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</si>
  <si>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</si>
  <si>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</si>
  <si>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</si>
  <si>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</si>
  <si>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</si>
  <si>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</si>
  <si>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</si>
  <si>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</si>
  <si>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</si>
  <si>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</si>
  <si>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</si>
  <si>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</si>
  <si>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</si>
  <si>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</si>
  <si>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</si>
  <si>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</si>
  <si>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</si>
  <si>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</si>
  <si>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</si>
  <si>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</si>
  <si>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</si>
  <si>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</si>
  <si>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</si>
  <si>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</si>
  <si>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</si>
  <si>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</si>
  <si>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</si>
  <si>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</si>
  <si>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</si>
  <si>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</si>
  <si>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</si>
  <si>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</si>
  <si>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</si>
  <si>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</si>
  <si>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</si>
  <si>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</si>
  <si>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</si>
  <si>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</si>
  <si>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</si>
  <si>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</si>
  <si>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</si>
  <si>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</si>
  <si>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</si>
  <si>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</si>
  <si>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</si>
  <si>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</si>
  <si>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</si>
  <si>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</si>
  <si>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</si>
  <si>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</si>
  <si>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</si>
  <si>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</si>
  <si>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</si>
  <si>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</si>
  <si>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</si>
  <si>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</si>
  <si>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</si>
  <si>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</si>
  <si>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</si>
  <si>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</si>
  <si>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</si>
  <si>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</si>
  <si>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</si>
  <si>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</si>
  <si>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</si>
  <si>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</si>
  <si>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</si>
  <si>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</si>
  <si>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</si>
  <si>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</si>
  <si>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</si>
  <si>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</si>
  <si>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</si>
  <si>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</si>
  <si>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</si>
  <si>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</si>
  <si>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</si>
  <si>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</si>
  <si>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</si>
  <si>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</si>
  <si>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</si>
  <si>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</si>
  <si>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</si>
  <si>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</si>
  <si>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</si>
  <si>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</si>
  <si>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</si>
  <si>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</si>
  <si>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</si>
  <si>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</si>
  <si>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</si>
  <si>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</si>
  <si>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</si>
  <si>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</si>
  <si>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</si>
  <si>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</si>
  <si>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</si>
  <si>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</si>
  <si>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</si>
  <si>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</si>
  <si>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</si>
  <si>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</si>
  <si>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</si>
  <si>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</si>
  <si>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</si>
  <si>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</si>
  <si>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</si>
  <si>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</si>
  <si>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</si>
  <si>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</si>
  <si>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</si>
  <si>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</si>
  <si>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</si>
  <si>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</si>
  <si>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</si>
  <si>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</si>
  <si>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</si>
  <si>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</si>
  <si>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</si>
  <si>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</si>
  <si>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</si>
  <si>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</si>
  <si>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</si>
  <si>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</si>
  <si>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</si>
  <si>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</si>
  <si>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</si>
  <si>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</si>
  <si>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</si>
  <si>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</si>
  <si>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</si>
  <si>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</si>
  <si>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</si>
  <si>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</si>
  <si>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</si>
  <si>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</si>
  <si>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</si>
  <si>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</si>
  <si>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</si>
  <si>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</si>
  <si>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</si>
  <si>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</si>
  <si>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</si>
  <si>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</si>
  <si>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</si>
  <si>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</si>
  <si>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</si>
  <si>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</si>
  <si>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</si>
  <si>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</si>
  <si>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</si>
  <si>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</si>
  <si>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</si>
  <si>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</si>
  <si>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</si>
  <si>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</si>
  <si>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</si>
  <si>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</si>
  <si>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</si>
  <si>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</si>
  <si>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</si>
  <si>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</si>
  <si>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</si>
  <si>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</si>
  <si>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</si>
  <si>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</si>
  <si>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</si>
  <si>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</si>
  <si>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</si>
  <si>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</si>
  <si>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</si>
  <si>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</si>
  <si>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</si>
  <si>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</si>
  <si>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</si>
  <si>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</si>
  <si>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</si>
  <si>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</si>
  <si>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</si>
  <si>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</si>
  <si>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</si>
  <si>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</si>
  <si>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</si>
  <si>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</si>
  <si>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</si>
  <si>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</si>
  <si>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</si>
  <si>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</si>
  <si>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</si>
  <si>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</si>
  <si>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</si>
  <si>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</si>
  <si>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</si>
  <si>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</si>
  <si>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</si>
  <si>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</si>
  <si>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</si>
  <si>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</si>
  <si>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</si>
  <si>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</si>
  <si>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</si>
  <si>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</si>
  <si>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</si>
  <si>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</si>
  <si>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</si>
  <si>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</si>
  <si>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</si>
  <si>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</si>
  <si>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</si>
  <si>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</si>
  <si>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</si>
  <si>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</si>
  <si>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</si>
  <si>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</si>
  <si>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</si>
  <si>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</si>
  <si>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</si>
  <si>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</si>
  <si>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</si>
  <si>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</si>
  <si>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</si>
  <si>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</si>
  <si>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</si>
  <si>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</si>
  <si>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</si>
  <si>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</si>
  <si>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</si>
  <si>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</si>
  <si>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</si>
  <si>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</si>
  <si>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</si>
  <si>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</si>
  <si>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</si>
  <si>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</si>
  <si>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</si>
  <si>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</si>
  <si>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</si>
  <si>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</si>
  <si>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</si>
  <si>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</si>
  <si>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</si>
  <si>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</si>
  <si>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</si>
  <si>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</si>
  <si>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</si>
  <si>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</si>
  <si>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</si>
  <si>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</si>
  <si>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</si>
  <si>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</si>
  <si>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</si>
  <si>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</si>
  <si>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</si>
  <si>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</si>
  <si>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</si>
  <si>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</si>
  <si>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</si>
  <si>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</si>
  <si>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</si>
  <si>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</si>
  <si>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</si>
  <si>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</si>
  <si>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</si>
  <si>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</si>
  <si>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</si>
  <si>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</si>
  <si>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</si>
  <si>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</si>
  <si>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</si>
  <si>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</si>
  <si>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</si>
  <si>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</si>
  <si>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</si>
  <si>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</si>
  <si>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</si>
  <si>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</si>
  <si>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</si>
  <si>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</si>
  <si>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</si>
  <si>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</si>
  <si>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</si>
  <si>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</si>
  <si>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</si>
  <si>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</si>
  <si>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</si>
  <si>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</si>
  <si>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</si>
  <si>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</si>
  <si>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</si>
  <si>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</si>
  <si>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</si>
  <si>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</si>
  <si>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</si>
  <si>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</si>
  <si>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</si>
  <si>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</si>
  <si>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</si>
  <si>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</si>
  <si>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</si>
  <si>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</si>
  <si>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</si>
  <si>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</si>
  <si>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</si>
  <si>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</si>
  <si>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</si>
  <si>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</si>
  <si>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</si>
  <si>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</si>
  <si>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</si>
  <si>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</si>
  <si>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</si>
  <si>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съставяне:31.10.2014                    </t>
  </si>
  <si>
    <t>Дата на съставяне:31.10.2014</t>
  </si>
  <si>
    <t>Дата: 31.10.2014…………..        Съставител: ………………..        Ръководител: …………………</t>
  </si>
  <si>
    <t>Дата на съставяне: 31.10.2014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</si>
</sst>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C67">
      <selection activeCell="G33" sqref="G3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41912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6891</v>
      </c>
      <c r="D12" s="151">
        <v>7023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7528</v>
      </c>
      <c r="D13" s="151">
        <v>10688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1416</v>
      </c>
      <c r="D14" s="151">
        <v>4271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94</v>
      </c>
      <c r="D15" s="151">
        <v>198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</v>
      </c>
      <c r="D18" s="151">
        <v>25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16491</v>
      </c>
      <c r="D19" s="155">
        <f>SUM(D11:D18)</f>
        <v>22754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8293</v>
      </c>
      <c r="H20" s="158">
        <v>8293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22</v>
      </c>
      <c r="D24" s="151">
        <v>79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15907</v>
      </c>
      <c r="H25" s="154">
        <f>H19+H20+H21</f>
        <v>15907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22</v>
      </c>
      <c r="D27" s="155">
        <f>SUM(D23:D26)</f>
        <v>79</v>
      </c>
      <c r="E27" s="253" t="s">
        <v>83</v>
      </c>
      <c r="F27" s="242" t="s">
        <v>84</v>
      </c>
      <c r="G27" s="154">
        <f>SUM(G28:G30)</f>
        <v>-4594</v>
      </c>
      <c r="H27" s="154">
        <f>SUM(H28:H30)</f>
        <v>-2675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1515</v>
      </c>
      <c r="H28" s="152">
        <v>1515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-6109</v>
      </c>
      <c r="H29" s="316">
        <v>-4190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-5192</v>
      </c>
      <c r="H32" s="316">
        <v>-1919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-9786</v>
      </c>
      <c r="H33" s="154">
        <f>H27+H31+H32</f>
        <v>-4594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6732</v>
      </c>
      <c r="H36" s="154">
        <f>H25+H17+H33</f>
        <v>11924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3353+3584+393</f>
        <v>7330</v>
      </c>
      <c r="H43" s="152">
        <f>3353+3584+393</f>
        <v>7330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1316-7-605</f>
        <v>704</v>
      </c>
      <c r="H44" s="152">
        <f>1316-7-605</f>
        <v>704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8044</v>
      </c>
      <c r="H49" s="154">
        <f>SUM(H43:H48)</f>
        <v>8044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494</v>
      </c>
      <c r="H53" s="152">
        <v>494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16513</v>
      </c>
      <c r="D55" s="155">
        <f>D19+D20+D21+D27+D32+D45+D51+D53+D54</f>
        <v>22833</v>
      </c>
      <c r="E55" s="237" t="s">
        <v>172</v>
      </c>
      <c r="F55" s="261" t="s">
        <v>173</v>
      </c>
      <c r="G55" s="154">
        <f>G49+G51+G52+G53+G54</f>
        <v>8538</v>
      </c>
      <c r="H55" s="154">
        <f>H49+H51+H52+H53+H54</f>
        <v>8538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84</v>
      </c>
      <c r="D58" s="151">
        <v>375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392</v>
      </c>
      <c r="D59" s="151">
        <v>642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665</v>
      </c>
      <c r="D60" s="151">
        <v>684</v>
      </c>
      <c r="E60" s="237" t="s">
        <v>185</v>
      </c>
      <c r="F60" s="242" t="s">
        <v>186</v>
      </c>
      <c r="G60" s="152">
        <v>612</v>
      </c>
      <c r="H60" s="152">
        <v>612</v>
      </c>
    </row>
    <row r="61" spans="1:18" ht="15">
      <c r="A61" s="235" t="s">
        <v>187</v>
      </c>
      <c r="B61" s="244" t="s">
        <v>188</v>
      </c>
      <c r="C61" s="151">
        <v>44</v>
      </c>
      <c r="D61" s="151">
        <v>44</v>
      </c>
      <c r="E61" s="243" t="s">
        <v>189</v>
      </c>
      <c r="F61" s="272" t="s">
        <v>190</v>
      </c>
      <c r="G61" s="154">
        <f>SUM(G62:G68)</f>
        <v>3051</v>
      </c>
      <c r="H61" s="154">
        <f>SUM(H62:H68)</f>
        <v>4856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149+281+227+81-81</f>
        <v>657</v>
      </c>
      <c r="H62" s="152">
        <f>136+281+24+81-81</f>
        <v>441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1185</v>
      </c>
      <c r="D64" s="155">
        <f>SUM(D58:D63)</f>
        <v>1745</v>
      </c>
      <c r="E64" s="237" t="s">
        <v>200</v>
      </c>
      <c r="F64" s="242" t="s">
        <v>201</v>
      </c>
      <c r="G64" s="152">
        <f>8445+-3353-3584-81+81</f>
        <v>1508</v>
      </c>
      <c r="H64" s="152">
        <f>8565+1986-3353-3584-81-1986+81</f>
        <v>1628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</v>
      </c>
      <c r="H65" s="152">
        <v>1986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79</v>
      </c>
      <c r="H66" s="152">
        <v>104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200+48+78</f>
        <v>326</v>
      </c>
      <c r="H67" s="152">
        <f>175+44+65</f>
        <v>284</v>
      </c>
    </row>
    <row r="68" spans="1:8" ht="15">
      <c r="A68" s="235" t="s">
        <v>211</v>
      </c>
      <c r="B68" s="241" t="s">
        <v>212</v>
      </c>
      <c r="C68" s="151">
        <f>2694+3-104</f>
        <v>2593</v>
      </c>
      <c r="D68" s="151">
        <f>2937+3-104</f>
        <v>2836</v>
      </c>
      <c r="E68" s="237" t="s">
        <v>213</v>
      </c>
      <c r="F68" s="242" t="s">
        <v>214</v>
      </c>
      <c r="G68" s="152">
        <f>97+72+109+186-10</f>
        <v>454</v>
      </c>
      <c r="H68" s="152">
        <f>71+78+94+180-10</f>
        <v>413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16+11+4</f>
        <v>31</v>
      </c>
      <c r="H69" s="152">
        <f>13+165-1</f>
        <v>177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116-116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5095</v>
      </c>
      <c r="H71" s="161">
        <f>H59+H60+H61+H69+H70</f>
        <v>7046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48+21</f>
        <v>69</v>
      </c>
      <c r="D74" s="151">
        <f>50+16+23</f>
        <v>89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2662</v>
      </c>
      <c r="D75" s="155">
        <f>SUM(D67:D74)</f>
        <v>2925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5095</v>
      </c>
      <c r="H79" s="162">
        <f>H71+H74+H75+H76</f>
        <v>7046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3852</v>
      </c>
      <c r="D93" s="155">
        <f>D64+D75+D84+D91+D92</f>
        <v>4675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20365</v>
      </c>
      <c r="D94" s="164">
        <f>D93+D55</f>
        <v>27508</v>
      </c>
      <c r="E94" s="448" t="s">
        <v>270</v>
      </c>
      <c r="F94" s="289" t="s">
        <v>271</v>
      </c>
      <c r="G94" s="165">
        <f>G36+G39+G55+G79</f>
        <v>20365</v>
      </c>
      <c r="H94" s="165">
        <f>H36+H39+H55+H79</f>
        <v>27508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41943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5" sqref="C1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41912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83</v>
      </c>
      <c r="D9" s="46">
        <v>559</v>
      </c>
      <c r="E9" s="298" t="s">
        <v>285</v>
      </c>
      <c r="F9" s="547" t="s">
        <v>286</v>
      </c>
      <c r="G9" s="548">
        <v>142</v>
      </c>
      <c r="H9" s="548">
        <v>884</v>
      </c>
    </row>
    <row r="10" spans="1:8" ht="12">
      <c r="A10" s="298" t="s">
        <v>287</v>
      </c>
      <c r="B10" s="299" t="s">
        <v>288</v>
      </c>
      <c r="C10" s="46">
        <v>161</v>
      </c>
      <c r="D10" s="46">
        <v>378</v>
      </c>
      <c r="E10" s="298" t="s">
        <v>289</v>
      </c>
      <c r="F10" s="547" t="s">
        <v>290</v>
      </c>
      <c r="G10" s="548">
        <v>32</v>
      </c>
      <c r="H10" s="548">
        <v>427</v>
      </c>
    </row>
    <row r="11" spans="1:8" ht="12">
      <c r="A11" s="298" t="s">
        <v>291</v>
      </c>
      <c r="B11" s="299" t="s">
        <v>292</v>
      </c>
      <c r="C11" s="46">
        <v>502</v>
      </c>
      <c r="D11" s="46">
        <v>544</v>
      </c>
      <c r="E11" s="300" t="s">
        <v>293</v>
      </c>
      <c r="F11" s="547" t="s">
        <v>294</v>
      </c>
      <c r="G11" s="548">
        <v>146</v>
      </c>
      <c r="H11" s="548">
        <v>381</v>
      </c>
    </row>
    <row r="12" spans="1:8" ht="12">
      <c r="A12" s="298" t="s">
        <v>295</v>
      </c>
      <c r="B12" s="299" t="s">
        <v>296</v>
      </c>
      <c r="C12" s="46">
        <v>180</v>
      </c>
      <c r="D12" s="46">
        <v>527</v>
      </c>
      <c r="E12" s="300" t="s">
        <v>78</v>
      </c>
      <c r="F12" s="547" t="s">
        <v>297</v>
      </c>
      <c r="G12" s="548">
        <f>128+294+1711</f>
        <v>2133</v>
      </c>
      <c r="H12" s="548">
        <v>56</v>
      </c>
    </row>
    <row r="13" spans="1:18" ht="12">
      <c r="A13" s="298" t="s">
        <v>298</v>
      </c>
      <c r="B13" s="299" t="s">
        <v>299</v>
      </c>
      <c r="C13" s="46">
        <v>30</v>
      </c>
      <c r="D13" s="46">
        <v>90</v>
      </c>
      <c r="E13" s="301" t="s">
        <v>51</v>
      </c>
      <c r="F13" s="549" t="s">
        <v>300</v>
      </c>
      <c r="G13" s="546">
        <f>SUM(G9:G12)</f>
        <v>2453</v>
      </c>
      <c r="H13" s="546">
        <f>SUM(H9:H12)</f>
        <v>1748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f>41+5823+292</f>
        <v>6156</v>
      </c>
      <c r="D14" s="46">
        <v>434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250+4</f>
        <v>254</v>
      </c>
      <c r="D15" s="47">
        <v>227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62</v>
      </c>
      <c r="D16" s="47">
        <v>119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7428</v>
      </c>
      <c r="D19" s="49">
        <f>SUM(D9:D15)+D16</f>
        <v>2878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216</v>
      </c>
      <c r="D22" s="46">
        <v>253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15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217</v>
      </c>
      <c r="D26" s="49">
        <f>SUM(D22:D25)</f>
        <v>268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7645</v>
      </c>
      <c r="D28" s="50">
        <f>D26+D19</f>
        <v>3146</v>
      </c>
      <c r="E28" s="127" t="s">
        <v>339</v>
      </c>
      <c r="F28" s="552" t="s">
        <v>340</v>
      </c>
      <c r="G28" s="546">
        <f>G13+G15+G24</f>
        <v>2453</v>
      </c>
      <c r="H28" s="546">
        <f>H13+H15+H24</f>
        <v>1748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5192</v>
      </c>
      <c r="H30" s="53">
        <f>IF((D28-H28)&gt;0,D28-H28,0)</f>
        <v>1398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7645</v>
      </c>
      <c r="D33" s="49">
        <f>D28+D31+D32</f>
        <v>3146</v>
      </c>
      <c r="E33" s="127" t="s">
        <v>353</v>
      </c>
      <c r="F33" s="552" t="s">
        <v>354</v>
      </c>
      <c r="G33" s="53">
        <f>G32+G31+G28</f>
        <v>2453</v>
      </c>
      <c r="H33" s="53">
        <f>H32+H31+H28</f>
        <v>1748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5192</v>
      </c>
      <c r="H34" s="546">
        <f>IF((D33-H33)&gt;0,D33-H33,0)</f>
        <v>1398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5192</v>
      </c>
      <c r="H39" s="557">
        <f>IF(H34&gt;0,IF(D35+H34&lt;0,0,D35+H34),IF(D34-D35&lt;0,D35-D34,0))</f>
        <v>1398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5192</v>
      </c>
      <c r="H41" s="52">
        <f>IF(D39=0,IF(H39-H40&gt;0,H39-H40+D40,0),IF(D39-D40&lt;0,D40-D39+H40,0))</f>
        <v>1398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7645</v>
      </c>
      <c r="D42" s="53">
        <f>D33+D35+D39</f>
        <v>3146</v>
      </c>
      <c r="E42" s="128" t="s">
        <v>380</v>
      </c>
      <c r="F42" s="129" t="s">
        <v>381</v>
      </c>
      <c r="G42" s="53">
        <f>G39+G33</f>
        <v>7645</v>
      </c>
      <c r="H42" s="53">
        <f>H39+H33</f>
        <v>3146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41943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41912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216</v>
      </c>
      <c r="D10" s="54">
        <v>2659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-266</v>
      </c>
      <c r="D11" s="54">
        <v>-681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-170</v>
      </c>
      <c r="D13" s="54">
        <v>-411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-10</v>
      </c>
      <c r="D14" s="54">
        <v>-267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148+66</f>
        <v>214</v>
      </c>
      <c r="D19" s="54">
        <v>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-16</v>
      </c>
      <c r="D20" s="55">
        <f>SUM(D10:D19)</f>
        <v>1362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16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-1136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-402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-1538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-176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184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41943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41912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8293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1515</v>
      </c>
      <c r="J11" s="58">
        <f>'справка №1-БАЛАНС'!H29+'справка №1-БАЛАНС'!H32</f>
        <v>-6109</v>
      </c>
      <c r="K11" s="60"/>
      <c r="L11" s="344">
        <f>SUM(C11:K11)</f>
        <v>11924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8293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1515</v>
      </c>
      <c r="J15" s="61">
        <f t="shared" si="2"/>
        <v>-6109</v>
      </c>
      <c r="K15" s="61">
        <f t="shared" si="2"/>
        <v>0</v>
      </c>
      <c r="L15" s="344">
        <f t="shared" si="1"/>
        <v>11924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-5192</v>
      </c>
      <c r="K16" s="60"/>
      <c r="L16" s="344">
        <f t="shared" si="1"/>
        <v>-5192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8293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1515</v>
      </c>
      <c r="J29" s="59">
        <f t="shared" si="6"/>
        <v>-11301</v>
      </c>
      <c r="K29" s="59">
        <f t="shared" si="6"/>
        <v>0</v>
      </c>
      <c r="L29" s="344">
        <f t="shared" si="1"/>
        <v>6732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8293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1515</v>
      </c>
      <c r="J32" s="59">
        <f t="shared" si="7"/>
        <v>-11301</v>
      </c>
      <c r="K32" s="59">
        <f t="shared" si="7"/>
        <v>0</v>
      </c>
      <c r="L32" s="344">
        <f t="shared" si="1"/>
        <v>6732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41943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C11" sqref="A11:IV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41912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8936</v>
      </c>
      <c r="E10" s="189">
        <v>0</v>
      </c>
      <c r="F10" s="189">
        <v>52</v>
      </c>
      <c r="G10" s="74">
        <f aca="true" t="shared" si="2" ref="G10:G39">D10+E10-F10</f>
        <v>8884</v>
      </c>
      <c r="H10" s="65"/>
      <c r="I10" s="65"/>
      <c r="J10" s="74">
        <f aca="true" t="shared" si="3" ref="J10:J39">G10+H10-I10</f>
        <v>8884</v>
      </c>
      <c r="K10" s="65">
        <v>1913</v>
      </c>
      <c r="L10" s="65">
        <v>132</v>
      </c>
      <c r="M10" s="65">
        <v>52</v>
      </c>
      <c r="N10" s="74">
        <f aca="true" t="shared" si="4" ref="N10:N39">K10+L10-M10</f>
        <v>1993</v>
      </c>
      <c r="O10" s="65"/>
      <c r="P10" s="65"/>
      <c r="Q10" s="74">
        <f t="shared" si="0"/>
        <v>1993</v>
      </c>
      <c r="R10" s="74">
        <f t="shared" si="1"/>
        <v>6891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18709</v>
      </c>
      <c r="E11" s="189">
        <v>4</v>
      </c>
      <c r="F11" s="189">
        <v>8600</v>
      </c>
      <c r="G11" s="74">
        <f t="shared" si="2"/>
        <v>10113</v>
      </c>
      <c r="H11" s="65"/>
      <c r="I11" s="65"/>
      <c r="J11" s="74">
        <f t="shared" si="3"/>
        <v>10113</v>
      </c>
      <c r="K11" s="65">
        <v>8021</v>
      </c>
      <c r="L11" s="65">
        <f>300+2</f>
        <v>302</v>
      </c>
      <c r="M11" s="65">
        <v>5738</v>
      </c>
      <c r="N11" s="74">
        <f t="shared" si="4"/>
        <v>2585</v>
      </c>
      <c r="O11" s="65"/>
      <c r="P11" s="65"/>
      <c r="Q11" s="74">
        <f t="shared" si="0"/>
        <v>2585</v>
      </c>
      <c r="R11" s="74">
        <f t="shared" si="1"/>
        <v>7528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6711</v>
      </c>
      <c r="E12" s="189"/>
      <c r="F12" s="189">
        <v>4339</v>
      </c>
      <c r="G12" s="74">
        <f t="shared" si="2"/>
        <v>2372</v>
      </c>
      <c r="H12" s="65"/>
      <c r="I12" s="65"/>
      <c r="J12" s="74">
        <f t="shared" si="3"/>
        <v>2372</v>
      </c>
      <c r="K12" s="65">
        <v>2440</v>
      </c>
      <c r="L12" s="65">
        <v>21</v>
      </c>
      <c r="M12" s="65">
        <v>1505</v>
      </c>
      <c r="N12" s="74">
        <f t="shared" si="4"/>
        <v>956</v>
      </c>
      <c r="O12" s="65"/>
      <c r="P12" s="65"/>
      <c r="Q12" s="74">
        <f t="shared" si="0"/>
        <v>956</v>
      </c>
      <c r="R12" s="74">
        <f t="shared" si="1"/>
        <v>1416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844</v>
      </c>
      <c r="E13" s="189"/>
      <c r="F13" s="189">
        <v>123</v>
      </c>
      <c r="G13" s="74">
        <f t="shared" si="2"/>
        <v>721</v>
      </c>
      <c r="H13" s="65"/>
      <c r="I13" s="65"/>
      <c r="J13" s="74">
        <f t="shared" si="3"/>
        <v>721</v>
      </c>
      <c r="K13" s="65">
        <v>646</v>
      </c>
      <c r="L13" s="65">
        <v>33</v>
      </c>
      <c r="M13" s="65">
        <v>52</v>
      </c>
      <c r="N13" s="74">
        <f t="shared" si="4"/>
        <v>627</v>
      </c>
      <c r="O13" s="65"/>
      <c r="P13" s="65"/>
      <c r="Q13" s="74">
        <f t="shared" si="0"/>
        <v>627</v>
      </c>
      <c r="R13" s="74">
        <f t="shared" si="1"/>
        <v>94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318</v>
      </c>
      <c r="E16" s="189"/>
      <c r="F16" s="189">
        <v>34</v>
      </c>
      <c r="G16" s="74">
        <f t="shared" si="2"/>
        <v>284</v>
      </c>
      <c r="H16" s="65"/>
      <c r="I16" s="65"/>
      <c r="J16" s="74">
        <f t="shared" si="3"/>
        <v>284</v>
      </c>
      <c r="K16" s="65">
        <v>292</v>
      </c>
      <c r="L16" s="65">
        <v>6</v>
      </c>
      <c r="M16" s="65">
        <v>27</v>
      </c>
      <c r="N16" s="74">
        <f t="shared" si="4"/>
        <v>271</v>
      </c>
      <c r="O16" s="65"/>
      <c r="P16" s="65"/>
      <c r="Q16" s="74">
        <f aca="true" t="shared" si="5" ref="Q16:Q25">N16+O16-P16</f>
        <v>271</v>
      </c>
      <c r="R16" s="74">
        <f aca="true" t="shared" si="6" ref="R16:R25">J16-Q16</f>
        <v>13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36067</v>
      </c>
      <c r="E17" s="194">
        <f>SUM(E9:E16)</f>
        <v>4</v>
      </c>
      <c r="F17" s="194">
        <f>SUM(F9:F16)</f>
        <v>13148</v>
      </c>
      <c r="G17" s="74">
        <f t="shared" si="2"/>
        <v>22923</v>
      </c>
      <c r="H17" s="75">
        <f>SUM(H9:H16)</f>
        <v>0</v>
      </c>
      <c r="I17" s="75">
        <f>SUM(I9:I16)</f>
        <v>0</v>
      </c>
      <c r="J17" s="74">
        <f t="shared" si="3"/>
        <v>22923</v>
      </c>
      <c r="K17" s="75">
        <f>SUM(K9:K16)</f>
        <v>13312</v>
      </c>
      <c r="L17" s="75">
        <f>SUM(L9:L16)</f>
        <v>494</v>
      </c>
      <c r="M17" s="75">
        <f>SUM(M9:M16)</f>
        <v>7374</v>
      </c>
      <c r="N17" s="74">
        <f t="shared" si="4"/>
        <v>6432</v>
      </c>
      <c r="O17" s="75">
        <f>SUM(O9:O16)</f>
        <v>0</v>
      </c>
      <c r="P17" s="75">
        <f>SUM(P9:P16)</f>
        <v>0</v>
      </c>
      <c r="Q17" s="74">
        <f t="shared" si="5"/>
        <v>6432</v>
      </c>
      <c r="R17" s="74">
        <f t="shared" si="6"/>
        <v>16491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>
        <v>0</v>
      </c>
      <c r="F22" s="189">
        <v>76</v>
      </c>
      <c r="G22" s="74">
        <f t="shared" si="2"/>
        <v>85</v>
      </c>
      <c r="H22" s="65"/>
      <c r="I22" s="65"/>
      <c r="J22" s="74">
        <f t="shared" si="3"/>
        <v>85</v>
      </c>
      <c r="K22" s="65">
        <v>82</v>
      </c>
      <c r="L22" s="65">
        <v>8</v>
      </c>
      <c r="M22" s="65">
        <v>27</v>
      </c>
      <c r="N22" s="74">
        <f t="shared" si="4"/>
        <v>63</v>
      </c>
      <c r="O22" s="65"/>
      <c r="P22" s="65"/>
      <c r="Q22" s="74">
        <f t="shared" si="5"/>
        <v>63</v>
      </c>
      <c r="R22" s="74">
        <f t="shared" si="6"/>
        <v>22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76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82</v>
      </c>
      <c r="L25" s="66">
        <f t="shared" si="7"/>
        <v>8</v>
      </c>
      <c r="M25" s="66">
        <f t="shared" si="7"/>
        <v>27</v>
      </c>
      <c r="N25" s="67">
        <f t="shared" si="4"/>
        <v>63</v>
      </c>
      <c r="O25" s="66">
        <f t="shared" si="7"/>
        <v>0</v>
      </c>
      <c r="P25" s="66">
        <f t="shared" si="7"/>
        <v>0</v>
      </c>
      <c r="Q25" s="67">
        <f t="shared" si="5"/>
        <v>63</v>
      </c>
      <c r="R25" s="67">
        <f t="shared" si="6"/>
        <v>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36228</v>
      </c>
      <c r="E40" s="437">
        <f>E17+E18+E19+E25+E38+E39</f>
        <v>4</v>
      </c>
      <c r="F40" s="437">
        <f aca="true" t="shared" si="13" ref="F40:R40">F17+F18+F19+F25+F38+F39</f>
        <v>13224</v>
      </c>
      <c r="G40" s="437">
        <f t="shared" si="13"/>
        <v>23008</v>
      </c>
      <c r="H40" s="437">
        <f t="shared" si="13"/>
        <v>0</v>
      </c>
      <c r="I40" s="437">
        <f t="shared" si="13"/>
        <v>0</v>
      </c>
      <c r="J40" s="437">
        <f t="shared" si="13"/>
        <v>23008</v>
      </c>
      <c r="K40" s="437">
        <f t="shared" si="13"/>
        <v>13394</v>
      </c>
      <c r="L40" s="437">
        <f t="shared" si="13"/>
        <v>502</v>
      </c>
      <c r="M40" s="437">
        <f t="shared" si="13"/>
        <v>7401</v>
      </c>
      <c r="N40" s="437">
        <f t="shared" si="13"/>
        <v>6495</v>
      </c>
      <c r="O40" s="437">
        <f t="shared" si="13"/>
        <v>0</v>
      </c>
      <c r="P40" s="437">
        <f t="shared" si="13"/>
        <v>0</v>
      </c>
      <c r="Q40" s="437">
        <f t="shared" si="13"/>
        <v>6495</v>
      </c>
      <c r="R40" s="437">
        <f t="shared" si="13"/>
        <v>16513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3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41912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2593</v>
      </c>
      <c r="D28" s="108">
        <v>2593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69</v>
      </c>
      <c r="D38" s="105">
        <f>SUM(D39:D42)</f>
        <v>69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69</v>
      </c>
      <c r="D42" s="108">
        <v>69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2662</v>
      </c>
      <c r="D43" s="104">
        <f>D24+D28+D29+D31+D30+D32+D33+D38</f>
        <v>2662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2662</v>
      </c>
      <c r="D44" s="103">
        <f>D43+D21+D19+D9</f>
        <v>2662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7330</v>
      </c>
      <c r="D52" s="103">
        <f>SUM(D53:D55)</f>
        <v>0</v>
      </c>
      <c r="E52" s="119">
        <f>C52-D52</f>
        <v>7330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7330</v>
      </c>
      <c r="D54" s="108">
        <v>0</v>
      </c>
      <c r="E54" s="119">
        <f aca="true" t="shared" si="1" ref="E54:E95">C54-D54</f>
        <v>7330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704</v>
      </c>
      <c r="D56" s="103">
        <f>D57+D59</f>
        <v>0</v>
      </c>
      <c r="E56" s="119">
        <f t="shared" si="1"/>
        <v>704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704</v>
      </c>
      <c r="D57" s="108"/>
      <c r="E57" s="119">
        <f t="shared" si="1"/>
        <v>704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8044</v>
      </c>
      <c r="D66" s="103">
        <f>D52+D56+D61+D62+D63+D64</f>
        <v>0</v>
      </c>
      <c r="E66" s="119">
        <f t="shared" si="1"/>
        <v>8044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494</v>
      </c>
      <c r="D68" s="108"/>
      <c r="E68" s="119">
        <f t="shared" si="1"/>
        <v>494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657</v>
      </c>
      <c r="D71" s="105">
        <f>SUM(D72:D74)</f>
        <v>657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f>149+281+227</f>
        <v>657</v>
      </c>
      <c r="D74" s="108">
        <f>149+281+227</f>
        <v>657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612</v>
      </c>
      <c r="D80" s="103">
        <f>SUM(D81:D84)</f>
        <v>612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612</v>
      </c>
      <c r="D83" s="108">
        <v>612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2394</v>
      </c>
      <c r="D85" s="104">
        <f>SUM(D86:D90)+D94</f>
        <v>2394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1508</v>
      </c>
      <c r="D87" s="108">
        <v>1508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27</v>
      </c>
      <c r="D88" s="108">
        <v>27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79</v>
      </c>
      <c r="D89" s="108">
        <v>79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454</v>
      </c>
      <c r="D90" s="103">
        <f>SUM(D91:D93)</f>
        <v>454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72</v>
      </c>
      <c r="D92" s="108">
        <v>72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382</v>
      </c>
      <c r="D93" s="108">
        <v>382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326</v>
      </c>
      <c r="D94" s="108">
        <v>326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31</v>
      </c>
      <c r="D95" s="108">
        <v>31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5095</v>
      </c>
      <c r="D96" s="104">
        <f>D85+D80+D75+D71+D95</f>
        <v>5095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13633</v>
      </c>
      <c r="D97" s="104">
        <f>D96+D68+D66</f>
        <v>5095</v>
      </c>
      <c r="E97" s="104">
        <f>E96+E68+E66</f>
        <v>8538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41943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41912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4" sqref="A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C159" sqref="C159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41912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2014-11-03T19:51:40Z</cp:lastPrinted>
  <dcterms:created xsi:type="dcterms:W3CDTF">2000-06-29T12:02:40Z</dcterms:created>
  <dcterms:modified xsi:type="dcterms:W3CDTF">2014-11-18T06:57:51Z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