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1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<sst xmlns="http://schemas.openxmlformats.org/spreadsheetml/2006/main" count="1092" uniqueCount="894">
  <si>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</si>
  <si>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</si>
  <si>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</si>
  <si>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</si>
  <si>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</si>
  <si>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</si>
  <si>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</si>
  <si>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</si>
  <si>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</si>
  <si>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</si>
  <si>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</si>
  <si>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</si>
  <si>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</si>
  <si>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</si>
  <si>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</si>
  <si>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</si>
  <si>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</si>
  <si>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</si>
  <si>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</si>
  <si>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</si>
  <si>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</si>
  <si>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</si>
  <si>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</si>
  <si>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</si>
  <si>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</si>
  <si>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</si>
  <si>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</si>
  <si>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</si>
  <si>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</si>
  <si>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</si>
  <si>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</si>
  <si>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</si>
  <si>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</si>
  <si>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</si>
  <si>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</si>
  <si>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</si>
  <si>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</si>
  <si>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</si>
  <si>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</si>
  <si>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</si>
  <si>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</si>
  <si>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</si>
  <si>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</si>
  <si>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</si>
  <si>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</si>
  <si>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</si>
  <si>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</si>
  <si>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</si>
  <si>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</si>
  <si>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</si>
  <si>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</si>
  <si>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</si>
  <si>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</si>
  <si>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</si>
  <si>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</si>
  <si>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</si>
  <si>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</si>
  <si>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</si>
  <si>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</si>
  <si>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</si>
  <si>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</si>
  <si>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</si>
  <si>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</si>
  <si>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</si>
  <si>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</si>
  <si>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</si>
  <si>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</si>
  <si>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</si>
  <si>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</si>
  <si>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</si>
  <si>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</si>
  <si>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</si>
  <si>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</si>
  <si>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</si>
  <si>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</si>
  <si>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</si>
  <si>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</si>
  <si>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</si>
  <si>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</si>
  <si>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</si>
  <si>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</si>
  <si>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</si>
  <si>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</si>
  <si>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</si>
  <si>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</si>
  <si>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</si>
  <si>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</si>
  <si>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</si>
  <si>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</si>
  <si>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</si>
  <si>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</si>
  <si>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</si>
  <si>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</si>
  <si>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</si>
  <si>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</si>
  <si>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</si>
  <si>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</si>
  <si>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</si>
  <si>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</si>
  <si>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</si>
  <si>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</si>
  <si>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</si>
  <si>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</si>
  <si>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</si>
  <si>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</si>
  <si>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</si>
  <si>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</si>
  <si>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</si>
  <si>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</si>
  <si>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</si>
  <si>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</si>
  <si>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</si>
  <si>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</si>
  <si>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</si>
  <si>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</si>
  <si>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</si>
  <si>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</si>
  <si>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</si>
  <si>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</si>
  <si>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</si>
  <si>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</si>
  <si>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</si>
  <si>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</si>
  <si>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</si>
  <si>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</si>
  <si>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</si>
  <si>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</si>
  <si>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</si>
  <si>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</si>
  <si>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</si>
  <si>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</si>
  <si>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</si>
  <si>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</si>
  <si>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</si>
  <si>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</si>
  <si>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</si>
  <si>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</si>
  <si>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</si>
  <si>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</si>
  <si>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</si>
  <si>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</si>
  <si>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</si>
  <si>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</si>
  <si>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</si>
  <si>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</si>
  <si>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</si>
  <si>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</si>
  <si>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</si>
  <si>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</si>
  <si>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</si>
  <si>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</si>
  <si>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</si>
  <si>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</si>
  <si>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</si>
  <si>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</si>
  <si>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</si>
  <si>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</si>
  <si>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</si>
  <si>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</si>
  <si>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</si>
  <si>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</si>
  <si>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</si>
  <si>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</si>
  <si>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</si>
  <si>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</si>
  <si>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</si>
  <si>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</si>
  <si>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</si>
  <si>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</si>
  <si>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</si>
  <si>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</si>
  <si>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</si>
  <si>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</si>
  <si>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</si>
  <si>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</si>
  <si>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</si>
  <si>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</si>
  <si>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</si>
  <si>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</si>
  <si>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</si>
  <si>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</si>
  <si>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</si>
  <si>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</si>
  <si>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</si>
  <si>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</si>
  <si>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</si>
  <si>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</si>
  <si>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</si>
  <si>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</si>
  <si>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</si>
  <si>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</si>
  <si>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</si>
  <si>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</si>
  <si>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</si>
  <si>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</si>
  <si>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</si>
  <si>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</si>
  <si>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</si>
  <si>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</si>
  <si>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</si>
  <si>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</si>
  <si>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</si>
  <si>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</si>
  <si>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</si>
  <si>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</si>
  <si>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</si>
  <si>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</si>
  <si>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</si>
  <si>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</si>
  <si>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</si>
  <si>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</si>
  <si>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</si>
  <si>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</si>
  <si>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</si>
  <si>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</si>
  <si>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</si>
  <si>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</si>
  <si>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</si>
  <si>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</si>
  <si>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</si>
  <si>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</si>
  <si>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</si>
  <si>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</si>
  <si>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</si>
  <si>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</si>
  <si>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</si>
  <si>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</si>
  <si>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</si>
  <si>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</si>
  <si>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</si>
  <si>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</si>
  <si>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</si>
  <si>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</si>
  <si>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</si>
  <si>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</si>
  <si>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</si>
  <si>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</si>
  <si>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</si>
  <si>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</si>
  <si>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</si>
  <si>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</si>
  <si>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</si>
  <si>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</si>
  <si>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</si>
  <si>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</si>
  <si>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</si>
  <si>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</si>
  <si>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</si>
  <si>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</si>
  <si>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</si>
  <si>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</si>
  <si>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</si>
  <si>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</si>
  <si>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</si>
  <si>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</si>
  <si>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</si>
  <si>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</si>
  <si>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</si>
  <si>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</si>
  <si>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</si>
  <si>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</si>
  <si>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</si>
  <si>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</si>
  <si>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</si>
  <si>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</si>
  <si>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</si>
  <si>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</si>
  <si>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</si>
  <si>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</si>
  <si>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</si>
  <si>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</si>
  <si>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</si>
  <si>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</si>
  <si>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</si>
  <si>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</si>
  <si>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</si>
  <si>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</si>
  <si>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</si>
  <si>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</si>
  <si>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</si>
  <si>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</si>
  <si>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</si>
  <si>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</si>
  <si>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</si>
  <si>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</si>
  <si>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</si>
  <si>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</si>
  <si>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</si>
  <si>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</si>
  <si>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</si>
  <si>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</si>
  <si>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</si>
  <si>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</si>
  <si>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</si>
  <si>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</si>
  <si>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</si>
  <si>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</si>
  <si>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</si>
  <si>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</si>
  <si>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</si>
  <si>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</si>
  <si>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</si>
  <si>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</si>
  <si>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</si>
  <si>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</si>
  <si>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</si>
  <si>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</si>
  <si>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</si>
  <si>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</si>
  <si>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</si>
  <si>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</si>
  <si>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</si>
  <si>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</si>
  <si>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</si>
  <si>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</si>
  <si>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</si>
  <si>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</si>
  <si>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</si>
  <si>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</si>
  <si>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</si>
  <si>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</si>
  <si>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</si>
  <si>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</si>
  <si>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</si>
  <si>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</si>
  <si>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</si>
  <si>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</si>
  <si>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</si>
  <si>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</si>
  <si>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</si>
  <si>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</si>
  <si>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</si>
  <si>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</si>
  <si>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</si>
  <si>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</si>
  <si>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</si>
  <si>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</si>
  <si>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</si>
  <si>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</si>
  <si>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</si>
  <si>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</si>
  <si>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</si>
  <si>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</si>
  <si>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</si>
  <si>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</si>
  <si>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</si>
  <si>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</si>
  <si>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</si>
  <si>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</si>
  <si>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</si>
  <si>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</si>
  <si>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</si>
  <si>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</si>
  <si>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</si>
  <si>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</si>
  <si>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</si>
  <si>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</si>
  <si>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</si>
  <si>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</si>
  <si>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</si>
  <si>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</si>
  <si>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</si>
  <si>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</si>
  <si>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</si>
  <si>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</si>
  <si>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</si>
  <si>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</si>
  <si>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</si>
  <si>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</si>
  <si>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</si>
  <si>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</si>
  <si>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</si>
  <si>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</si>
  <si>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</si>
  <si>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</si>
  <si>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</si>
  <si>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</si>
  <si>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</si>
  <si>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</si>
  <si>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</si>
  <si>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</si>
  <si>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</si>
  <si>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</si>
  <si>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</si>
  <si>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</si>
  <si>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</si>
  <si>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</si>
  <si>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</si>
  <si>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</si>
  <si>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</si>
  <si>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</si>
  <si>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</si>
  <si>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</si>
  <si>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</si>
  <si>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</si>
  <si>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</si>
  <si>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</si>
  <si>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</si>
  <si>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</si>
  <si>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</si>
  <si>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</si>
  <si>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</si>
  <si>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</si>
  <si>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</si>
  <si>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</si>
  <si>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</si>
  <si>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</si>
  <si>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</si>
  <si>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</si>
  <si>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</si>
  <si>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</si>
  <si>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</si>
  <si>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</si>
  <si>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</si>
  <si>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</si>
  <si>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</si>
  <si>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</si>
  <si>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</si>
  <si>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</si>
  <si>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</si>
  <si>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</si>
  <si>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</si>
  <si>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</si>
  <si>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</si>
  <si>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</si>
  <si>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</si>
  <si>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</si>
  <si>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</si>
  <si>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</si>
  <si>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</si>
  <si>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</si>
  <si>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</si>
  <si>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</si>
  <si>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</si>
  <si>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</si>
  <si>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</si>
  <si>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</si>
  <si>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</si>
  <si>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</si>
  <si>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</si>
  <si>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</si>
  <si>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</si>
  <si>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</si>
  <si>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</si>
  <si>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</si>
  <si>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</si>
  <si>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</si>
  <si>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</si>
  <si>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</si>
  <si>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</si>
  <si>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</si>
  <si>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</si>
  <si>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</si>
  <si>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</si>
  <si>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</si>
  <si>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</si>
  <si>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</si>
  <si>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</si>
  <si>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</si>
  <si>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</si>
  <si>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</si>
  <si>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</si>
  <si>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</si>
  <si>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</si>
  <si>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</si>
  <si>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</si>
  <si>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</si>
  <si>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</si>
  <si>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</si>
  <si>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</si>
  <si>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</si>
  <si>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</si>
  <si>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</si>
  <si>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</si>
  <si>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</si>
  <si>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</si>
  <si>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</si>
  <si>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</si>
  <si>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</si>
  <si>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</si>
  <si>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</si>
  <si>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</si>
  <si>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</si>
  <si>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</si>
  <si>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</si>
  <si>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</si>
  <si>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</si>
  <si>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</si>
  <si>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</si>
  <si>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</si>
  <si>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</si>
  <si>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</si>
  <si>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</si>
  <si>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</si>
  <si>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</si>
  <si>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</si>
  <si>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</si>
  <si>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</si>
  <si>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</si>
  <si>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</si>
  <si>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</si>
  <si>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</si>
  <si>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</si>
  <si>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</si>
  <si>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</si>
  <si>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</si>
  <si>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</si>
  <si>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</si>
  <si>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</si>
  <si>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</si>
  <si>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</si>
  <si>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</si>
  <si>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</si>
  <si>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</si>
  <si>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</si>
  <si>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</si>
  <si>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</si>
  <si>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</si>
  <si>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</si>
  <si>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</si>
  <si>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</si>
  <si>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</si>
  <si>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</si>
  <si>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</si>
  <si>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</si>
  <si>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</si>
  <si>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</si>
  <si>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</si>
  <si>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</si>
  <si>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</si>
  <si>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</si>
  <si>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</si>
  <si>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</si>
  <si>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</si>
  <si>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</si>
  <si>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</si>
  <si>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</si>
  <si>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</si>
  <si>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</si>
  <si>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</si>
  <si>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</si>
  <si>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</si>
  <si>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</si>
  <si>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</si>
  <si>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</si>
  <si>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</si>
  <si>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</si>
  <si>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</si>
  <si>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</si>
  <si>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</si>
  <si>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</si>
  <si>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</si>
  <si>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</si>
  <si>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</si>
  <si>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</si>
  <si>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</si>
  <si>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</si>
  <si>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</si>
  <si>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</si>
  <si>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</si>
  <si>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</si>
  <si>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</si>
  <si>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</si>
  <si>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</si>
  <si>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</si>
  <si>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</si>
  <si>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</si>
  <si>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</si>
  <si>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</si>
  <si>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</si>
  <si>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</si>
  <si>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</si>
  <si>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</si>
  <si>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</si>
  <si>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</si>
  <si>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</si>
  <si>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</si>
  <si>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</si>
  <si>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</si>
  <si>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</si>
  <si>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</si>
  <si>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</si>
  <si>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</si>
  <si>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</si>
  <si>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</si>
  <si>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</si>
  <si>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</si>
  <si>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</si>
  <si>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</si>
  <si>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</si>
  <si>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</si>
  <si>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</si>
  <si>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</si>
  <si>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</si>
  <si>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</si>
  <si>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</si>
  <si>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</si>
  <si>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</si>
  <si>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</si>
  <si>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</si>
  <si>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</si>
  <si>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</si>
  <si>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</si>
  <si>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</si>
  <si>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</si>
  <si>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</si>
  <si>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</si>
  <si>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</si>
  <si>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</si>
  <si>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</si>
  <si>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</si>
  <si>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</si>
  <si>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</si>
  <si>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</si>
  <si>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</si>
  <si>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</si>
  <si>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</si>
  <si>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</si>
  <si>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</si>
  <si>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</si>
  <si>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</si>
  <si>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</si>
  <si>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</si>
  <si>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</si>
  <si>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</si>
  <si>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</si>
  <si>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</si>
  <si>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</si>
  <si>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</si>
  <si>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</si>
  <si>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</si>
  <si>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</si>
  <si>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</si>
  <si>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</si>
  <si>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</si>
  <si>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</si>
  <si>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</si>
  <si>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</si>
  <si>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</si>
  <si>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</si>
  <si>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</si>
  <si>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</si>
  <si>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</si>
  <si>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</si>
  <si>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</si>
  <si>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</si>
  <si>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</si>
  <si>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</si>
  <si>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</si>
  <si>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</si>
  <si>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</si>
  <si>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</si>
  <si>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</si>
  <si>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</si>
  <si>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</si>
  <si>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</si>
  <si>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</si>
  <si>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</si>
  <si>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</si>
  <si>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</si>
  <si>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</si>
  <si>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</si>
  <si>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</si>
  <si>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</si>
  <si>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</si>
  <si>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</si>
  <si>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</si>
  <si>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</si>
  <si>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</si>
  <si>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</si>
  <si>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</si>
  <si>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</si>
  <si>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</si>
  <si>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</si>
  <si>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</si>
  <si>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</si>
  <si>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</si>
  <si>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</si>
  <si>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</si>
  <si>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</si>
  <si>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</si>
  <si>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</si>
  <si>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</si>
  <si>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</si>
  <si>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</si>
  <si>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</si>
  <si>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</si>
  <si>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</si>
  <si>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</si>
  <si>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</si>
  <si>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</si>
  <si>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</si>
  <si>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</si>
  <si>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</si>
  <si>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</si>
  <si>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</si>
  <si>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</si>
  <si>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</si>
  <si>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</si>
  <si>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</si>
  <si>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</si>
  <si>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</si>
  <si>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</si>
  <si>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</si>
  <si>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</si>
  <si>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</si>
  <si>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</si>
  <si>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</si>
  <si>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</si>
  <si>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</si>
  <si>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</si>
  <si>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</si>
  <si>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</si>
  <si>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</si>
  <si>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</si>
  <si>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</si>
  <si>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</si>
  <si>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</si>
  <si>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</si>
  <si>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</si>
  <si>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</si>
  <si>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</si>
  <si>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</si>
  <si>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</si>
  <si>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</si>
  <si>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</si>
  <si>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</si>
  <si>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</si>
  <si>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</si>
  <si>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</si>
  <si>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</si>
  <si>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</si>
  <si>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</si>
  <si>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</si>
  <si>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</si>
  <si>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</si>
  <si>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</si>
  <si>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</si>
  <si>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</si>
  <si>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</si>
  <si>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</si>
  <si>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</si>
  <si>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</si>
  <si>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</si>
  <si>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</si>
  <si>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</si>
  <si>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</si>
  <si>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</si>
  <si>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</si>
  <si>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</si>
  <si>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</si>
  <si>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</si>
  <si>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</si>
  <si>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</si>
  <si>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</si>
  <si>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</si>
  <si>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</si>
  <si>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</si>
  <si>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</si>
  <si>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</si>
  <si>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</si>
  <si>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</si>
  <si>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</si>
  <si>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</si>
  <si>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</si>
  <si>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</si>
  <si>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</si>
  <si>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</si>
  <si>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</si>
  <si>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</si>
  <si>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</si>
  <si>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</si>
  <si>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</si>
  <si>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</si>
  <si>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</si>
  <si>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</si>
  <si>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</si>
  <si>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</si>
  <si>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</si>
  <si>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</si>
  <si>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</si>
  <si>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</si>
  <si>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</si>
  <si>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</si>
  <si>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</si>
  <si>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</si>
  <si>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</si>
  <si>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</si>
  <si>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</si>
  <si>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</si>
  <si>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</si>
  <si>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</si>
  <si>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</si>
  <si>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</si>
  <si>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</si>
  <si>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</si>
  <si>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</si>
  <si>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</si>
  <si>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</si>
  <si>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</si>
  <si>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</si>
  <si>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</si>
  <si>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</si>
  <si>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</si>
  <si>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</si>
  <si>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</si>
  <si>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</si>
  <si>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</si>
  <si>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</si>
  <si>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</si>
  <si>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</si>
  <si>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</si>
  <si>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</si>
  <si>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</si>
  <si>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</si>
  <si>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</si>
  <si>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</si>
  <si>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</si>
  <si>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</si>
  <si>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</si>
  <si>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</si>
  <si>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</si>
  <si>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</si>
  <si>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</si>
  <si>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</si>
  <si>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</si>
  <si>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</si>
  <si>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</si>
  <si>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</si>
  <si>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</si>
  <si>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</si>
  <si>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</si>
  <si>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</si>
  <si>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</si>
  <si>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</si>
  <si>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</si>
  <si>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</si>
  <si>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</si>
  <si>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</si>
  <si>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</si>
  <si>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</si>
  <si>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</si>
  <si>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</si>
  <si>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</si>
  <si>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</si>
  <si>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</si>
  <si>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</si>
  <si>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</si>
  <si>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</si>
  <si>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</si>
  <si>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</si>
  <si>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</si>
  <si>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</si>
  <si>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</si>
  <si>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</si>
  <si>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</si>
  <si>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</si>
  <si>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</si>
  <si>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</si>
  <si>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</si>
  <si>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</si>
  <si>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Съставител:………………………</t>
  </si>
  <si>
    <t>/Б.Борисова-Изп.-директор "Енида инженеринг" АД</t>
  </si>
  <si>
    <t>/Б.Борисова-Изп.директор "Енида инженеринг" АД/</t>
  </si>
  <si>
    <t>Съставител:……………………………..</t>
  </si>
  <si>
    <t>Съставител:…………………</t>
  </si>
  <si>
    <t>ФИНИ АДСИЦ</t>
  </si>
  <si>
    <t xml:space="preserve">/Цветан </t>
  </si>
  <si>
    <t>Петрушков/</t>
  </si>
  <si>
    <t>Предс.на СД:………………….                                           Зам.предс.на СД:………………………..</t>
  </si>
  <si>
    <t xml:space="preserve">                                                                                 /Дарин Димитров/</t>
  </si>
  <si>
    <t>Предс.на СД:</t>
  </si>
  <si>
    <t>/Цветан Петрушков/</t>
  </si>
  <si>
    <t>…………………                                         Зам.предс.на СД:……………</t>
  </si>
  <si>
    <t xml:space="preserve">                                            /Дарин Димитров/</t>
  </si>
  <si>
    <t xml:space="preserve">Предс.на СД:…………………………….                                                 </t>
  </si>
  <si>
    <t>Зам.предс.на СД:………………………</t>
  </si>
  <si>
    <t>Димитров/</t>
  </si>
  <si>
    <t xml:space="preserve">                                     /Дарин </t>
  </si>
  <si>
    <t>Предс.на СД:……………….</t>
  </si>
  <si>
    <t>/Дарин Димитров/</t>
  </si>
  <si>
    <t xml:space="preserve">                               Зам.предс.на СД:</t>
  </si>
  <si>
    <t>Предс.на СД::…………………….</t>
  </si>
  <si>
    <t>Зам.предс.на СД:……………………</t>
  </si>
  <si>
    <t>Предс.на СД:………………..                                                 Зам.пред.на СД:……………………</t>
  </si>
  <si>
    <t>Пред.на СД:</t>
  </si>
  <si>
    <t>Зам.пред.на СД:</t>
  </si>
  <si>
    <t>Пред.на СД: …………………..                      Зам.пред.на СД:………………………</t>
  </si>
  <si>
    <t>01.01.2012-30.09.2012г.</t>
  </si>
  <si>
    <t>Дата на съставяне: 26.10.2012г.</t>
  </si>
  <si>
    <t>26.10.2012г.</t>
  </si>
  <si>
    <t xml:space="preserve">Дата на съставяне:   26.10.2012г.                                    </t>
  </si>
  <si>
    <t xml:space="preserve">Дата  на съставяне: 26.10.2012г.                                                                                                                           </t>
  </si>
  <si>
    <t xml:space="preserve">Дата на съставяне: 26.10.2012г.      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</si>
</sst>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D83">
      <selection activeCell="H85" sqref="H8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1" t="s">
        <v>866</v>
      </c>
      <c r="F3" s="217" t="s">
        <v>2</v>
      </c>
      <c r="G3" s="172"/>
      <c r="H3" s="460">
        <v>175242367</v>
      </c>
    </row>
    <row r="4" spans="1:8" ht="15">
      <c r="A4" s="576" t="s">
        <v>3</v>
      </c>
      <c r="B4" s="582"/>
      <c r="C4" s="582"/>
      <c r="D4" s="582"/>
      <c r="E4" s="503" t="s">
        <v>860</v>
      </c>
      <c r="F4" s="578" t="s">
        <v>4</v>
      </c>
      <c r="G4" s="579"/>
      <c r="H4" s="460" t="s">
        <v>159</v>
      </c>
    </row>
    <row r="5" spans="1:8" ht="15">
      <c r="A5" s="576" t="s">
        <v>5</v>
      </c>
      <c r="B5" s="577"/>
      <c r="C5" s="577"/>
      <c r="D5" s="577"/>
      <c r="E5" s="504" t="s">
        <v>888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144</v>
      </c>
      <c r="D17" s="151">
        <v>144</v>
      </c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144</v>
      </c>
      <c r="D19" s="155">
        <f>SUM(D11:D18)</f>
        <v>144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170</v>
      </c>
      <c r="D20" s="151">
        <v>534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</v>
      </c>
      <c r="H21" s="156">
        <f>SUM(H22:H24)</f>
        <v>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</v>
      </c>
      <c r="H22" s="152">
        <v>2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</v>
      </c>
      <c r="H25" s="154">
        <f>H19+H20+H21</f>
        <v>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-12</v>
      </c>
      <c r="H27" s="154">
        <f>SUM(H28:H30)</f>
        <v>-15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-12</v>
      </c>
      <c r="H29" s="316">
        <v>-15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-28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-40</v>
      </c>
      <c r="H33" s="154">
        <f>H27+H31+H32</f>
        <v>-12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612</v>
      </c>
      <c r="H36" s="154">
        <f>H25+H17+H33</f>
        <v>640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>
        <v>12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12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314</v>
      </c>
      <c r="D55" s="155">
        <f>D19+D20+D21+D27+D32+D45+D51+D53+D54</f>
        <v>678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12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</v>
      </c>
      <c r="H61" s="154">
        <f>SUM(H62:H68)</f>
        <v>175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>
        <v>173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</v>
      </c>
      <c r="H66" s="152">
        <v>1</v>
      </c>
    </row>
    <row r="67" spans="1:8" ht="15">
      <c r="A67" s="235" t="s">
        <v>207</v>
      </c>
      <c r="B67" s="241" t="s">
        <v>208</v>
      </c>
      <c r="C67" s="151">
        <v>70</v>
      </c>
      <c r="D67" s="151">
        <v>70</v>
      </c>
      <c r="E67" s="237" t="s">
        <v>209</v>
      </c>
      <c r="F67" s="242" t="s">
        <v>210</v>
      </c>
      <c r="G67" s="152"/>
      <c r="H67" s="152">
        <v>1</v>
      </c>
    </row>
    <row r="68" spans="1:8" ht="15">
      <c r="A68" s="235" t="s">
        <v>211</v>
      </c>
      <c r="B68" s="241" t="s">
        <v>212</v>
      </c>
      <c r="C68" s="151">
        <v>199</v>
      </c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</v>
      </c>
      <c r="H71" s="161">
        <f>H59+H60+H61+H69+H70</f>
        <v>175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269</v>
      </c>
      <c r="D75" s="155">
        <f>SUM(D67:D74)</f>
        <v>70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</v>
      </c>
      <c r="H79" s="162">
        <f>H71+H74+H75+H76</f>
        <v>175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30</v>
      </c>
      <c r="D88" s="151">
        <v>79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30</v>
      </c>
      <c r="D91" s="155">
        <f>SUM(D87:D90)</f>
        <v>79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299</v>
      </c>
      <c r="D93" s="155">
        <f>D64+D75+D84+D91+D92</f>
        <v>149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613</v>
      </c>
      <c r="D94" s="164">
        <f>D93+D55</f>
        <v>827</v>
      </c>
      <c r="E94" s="448" t="s">
        <v>270</v>
      </c>
      <c r="F94" s="289" t="s">
        <v>271</v>
      </c>
      <c r="G94" s="165">
        <f>G36+G39+G55+G79</f>
        <v>613</v>
      </c>
      <c r="H94" s="165">
        <f>H36+H39+H55+H79</f>
        <v>827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0" t="s">
        <v>850</v>
      </c>
      <c r="B96" s="431"/>
      <c r="C96" s="150"/>
      <c r="D96" s="150"/>
      <c r="E96" s="432"/>
      <c r="F96" s="170"/>
      <c r="G96" s="171"/>
      <c r="H96" s="172"/>
      <c r="M96" s="157"/>
    </row>
    <row r="97" spans="1:13" ht="15">
      <c r="A97" s="430"/>
      <c r="B97" s="431"/>
      <c r="C97" s="150"/>
      <c r="D97" s="150"/>
      <c r="E97" s="432"/>
      <c r="F97" s="170"/>
      <c r="G97" s="171"/>
      <c r="H97" s="172"/>
      <c r="M97" s="157"/>
    </row>
    <row r="98" spans="1:13" ht="15">
      <c r="A98" s="45" t="s">
        <v>889</v>
      </c>
      <c r="B98" s="431"/>
      <c r="C98" s="580" t="s">
        <v>861</v>
      </c>
      <c r="D98" s="580"/>
      <c r="E98" s="580"/>
      <c r="F98" s="170"/>
      <c r="G98" s="171"/>
      <c r="H98" s="172"/>
      <c r="M98" s="157"/>
    </row>
    <row r="99" spans="3:8" ht="15">
      <c r="C99" s="45" t="s">
        <v>862</v>
      </c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869</v>
      </c>
      <c r="D100" s="581"/>
      <c r="E100" s="581"/>
    </row>
    <row r="101" spans="3:5" ht="12.75">
      <c r="C101" s="169" t="s">
        <v>867</v>
      </c>
      <c r="D101" s="169" t="s">
        <v>868</v>
      </c>
      <c r="E101" s="169" t="s">
        <v>870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landscape" paperSize="9" scale="6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5">
      <selection activeCell="D34" sqref="D34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273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5" t="str">
        <f>'справка №1-БАЛАНС'!E3</f>
        <v>ФИНИ АДСИЦ</v>
      </c>
      <c r="C2" s="585"/>
      <c r="D2" s="585"/>
      <c r="E2" s="585"/>
      <c r="F2" s="587" t="s">
        <v>2</v>
      </c>
      <c r="G2" s="587"/>
      <c r="H2" s="525">
        <f>'справка №1-БАЛАНС'!H3</f>
        <v>175242367</v>
      </c>
    </row>
    <row r="3" spans="1:8" ht="15">
      <c r="A3" s="466" t="s">
        <v>274</v>
      </c>
      <c r="B3" s="585" t="str">
        <f>'справка №1-БАЛАНС'!E4</f>
        <v>НЕКОНСОЛИДИРАН</v>
      </c>
      <c r="C3" s="585"/>
      <c r="D3" s="585"/>
      <c r="E3" s="585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6" t="s">
        <v>5</v>
      </c>
      <c r="B4" s="586" t="str">
        <f>'справка №1-БАЛАНС'!E5</f>
        <v>01.01.2012-30.09.2012г.</v>
      </c>
      <c r="C4" s="586"/>
      <c r="D4" s="586"/>
      <c r="E4" s="314"/>
      <c r="F4" s="465"/>
      <c r="G4" s="543"/>
      <c r="H4" s="546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7"/>
      <c r="H7" s="547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7"/>
      <c r="H8" s="547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8" t="s">
        <v>285</v>
      </c>
      <c r="G9" s="549"/>
      <c r="H9" s="549"/>
    </row>
    <row r="10" spans="1:8" ht="12">
      <c r="A10" s="298" t="s">
        <v>286</v>
      </c>
      <c r="B10" s="299" t="s">
        <v>287</v>
      </c>
      <c r="C10" s="46">
        <v>12</v>
      </c>
      <c r="D10" s="46">
        <v>11</v>
      </c>
      <c r="E10" s="298" t="s">
        <v>288</v>
      </c>
      <c r="F10" s="548" t="s">
        <v>289</v>
      </c>
      <c r="G10" s="549"/>
      <c r="H10" s="549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8" t="s">
        <v>293</v>
      </c>
      <c r="G11" s="549"/>
      <c r="H11" s="549">
        <v>55</v>
      </c>
    </row>
    <row r="12" spans="1:8" ht="12">
      <c r="A12" s="298" t="s">
        <v>294</v>
      </c>
      <c r="B12" s="299" t="s">
        <v>295</v>
      </c>
      <c r="C12" s="46">
        <v>12</v>
      </c>
      <c r="D12" s="46">
        <v>17</v>
      </c>
      <c r="E12" s="300" t="s">
        <v>78</v>
      </c>
      <c r="F12" s="548" t="s">
        <v>296</v>
      </c>
      <c r="G12" s="549">
        <v>365</v>
      </c>
      <c r="H12" s="549"/>
    </row>
    <row r="13" spans="1:18" ht="12">
      <c r="A13" s="298" t="s">
        <v>297</v>
      </c>
      <c r="B13" s="299" t="s">
        <v>298</v>
      </c>
      <c r="C13" s="46">
        <v>3</v>
      </c>
      <c r="D13" s="46">
        <v>3</v>
      </c>
      <c r="E13" s="301" t="s">
        <v>51</v>
      </c>
      <c r="F13" s="550" t="s">
        <v>299</v>
      </c>
      <c r="G13" s="547">
        <f>SUM(G9:G12)</f>
        <v>365</v>
      </c>
      <c r="H13" s="547">
        <f>SUM(H9:H12)</f>
        <v>55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300</v>
      </c>
      <c r="B14" s="299" t="s">
        <v>301</v>
      </c>
      <c r="C14" s="46">
        <v>364</v>
      </c>
      <c r="D14" s="46"/>
      <c r="E14" s="300"/>
      <c r="F14" s="551"/>
      <c r="G14" s="552"/>
      <c r="H14" s="552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3" t="s">
        <v>305</v>
      </c>
      <c r="G15" s="549"/>
      <c r="H15" s="549"/>
    </row>
    <row r="16" spans="1:8" ht="12">
      <c r="A16" s="298" t="s">
        <v>306</v>
      </c>
      <c r="B16" s="299" t="s">
        <v>307</v>
      </c>
      <c r="C16" s="47">
        <v>1</v>
      </c>
      <c r="D16" s="47">
        <v>5</v>
      </c>
      <c r="E16" s="298" t="s">
        <v>308</v>
      </c>
      <c r="F16" s="551" t="s">
        <v>309</v>
      </c>
      <c r="G16" s="554"/>
      <c r="H16" s="554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2"/>
      <c r="H17" s="552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2"/>
      <c r="H18" s="552"/>
    </row>
    <row r="19" spans="1:15" ht="12">
      <c r="A19" s="301" t="s">
        <v>51</v>
      </c>
      <c r="B19" s="303" t="s">
        <v>315</v>
      </c>
      <c r="C19" s="49">
        <f>SUM(C9:C15)+C16</f>
        <v>392</v>
      </c>
      <c r="D19" s="49">
        <f>SUM(D9:D15)+D16</f>
        <v>36</v>
      </c>
      <c r="E19" s="304" t="s">
        <v>316</v>
      </c>
      <c r="F19" s="551" t="s">
        <v>317</v>
      </c>
      <c r="G19" s="549"/>
      <c r="H19" s="549">
        <v>1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318</v>
      </c>
      <c r="F20" s="551" t="s">
        <v>319</v>
      </c>
      <c r="G20" s="549"/>
      <c r="H20" s="549"/>
    </row>
    <row r="21" spans="1:8" ht="24">
      <c r="A21" s="296" t="s">
        <v>320</v>
      </c>
      <c r="B21" s="305"/>
      <c r="C21" s="315"/>
      <c r="D21" s="315"/>
      <c r="E21" s="298" t="s">
        <v>321</v>
      </c>
      <c r="F21" s="551" t="s">
        <v>322</v>
      </c>
      <c r="G21" s="549"/>
      <c r="H21" s="549"/>
    </row>
    <row r="22" spans="1:8" ht="24">
      <c r="A22" s="304" t="s">
        <v>323</v>
      </c>
      <c r="B22" s="305" t="s">
        <v>324</v>
      </c>
      <c r="C22" s="46"/>
      <c r="D22" s="46">
        <v>2</v>
      </c>
      <c r="E22" s="304" t="s">
        <v>325</v>
      </c>
      <c r="F22" s="551" t="s">
        <v>326</v>
      </c>
      <c r="G22" s="549"/>
      <c r="H22" s="549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1" t="s">
        <v>330</v>
      </c>
      <c r="G23" s="549"/>
      <c r="H23" s="549">
        <v>8256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3" t="s">
        <v>333</v>
      </c>
      <c r="G24" s="547">
        <f>SUM(G19:G23)</f>
        <v>0</v>
      </c>
      <c r="H24" s="547">
        <f>SUM(H19:H23)</f>
        <v>8257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334</v>
      </c>
      <c r="C25" s="46">
        <v>1</v>
      </c>
      <c r="D25" s="46">
        <v>1</v>
      </c>
      <c r="E25" s="302"/>
      <c r="F25" s="304"/>
      <c r="G25" s="552"/>
      <c r="H25" s="552"/>
    </row>
    <row r="26" spans="1:14" ht="12">
      <c r="A26" s="301" t="s">
        <v>76</v>
      </c>
      <c r="B26" s="306" t="s">
        <v>335</v>
      </c>
      <c r="C26" s="49">
        <f>SUM(C22:C25)</f>
        <v>1</v>
      </c>
      <c r="D26" s="49">
        <f>SUM(D22:D25)</f>
        <v>3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336</v>
      </c>
      <c r="B28" s="293" t="s">
        <v>337</v>
      </c>
      <c r="C28" s="50">
        <f>C26+C19</f>
        <v>393</v>
      </c>
      <c r="D28" s="50">
        <f>D26+D19</f>
        <v>39</v>
      </c>
      <c r="E28" s="127" t="s">
        <v>338</v>
      </c>
      <c r="F28" s="553" t="s">
        <v>339</v>
      </c>
      <c r="G28" s="547">
        <f>G13+G15+G24</f>
        <v>365</v>
      </c>
      <c r="H28" s="547">
        <f>H13+H15+H24</f>
        <v>8312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8273</v>
      </c>
      <c r="E30" s="127" t="s">
        <v>342</v>
      </c>
      <c r="F30" s="553" t="s">
        <v>343</v>
      </c>
      <c r="G30" s="53">
        <f>IF((C28-G28)&gt;0,C28-G28,0)</f>
        <v>28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851</v>
      </c>
      <c r="B31" s="306" t="s">
        <v>344</v>
      </c>
      <c r="C31" s="46"/>
      <c r="D31" s="46"/>
      <c r="E31" s="296" t="s">
        <v>854</v>
      </c>
      <c r="F31" s="551" t="s">
        <v>345</v>
      </c>
      <c r="G31" s="549"/>
      <c r="H31" s="549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1" t="s">
        <v>349</v>
      </c>
      <c r="G32" s="549"/>
      <c r="H32" s="549"/>
    </row>
    <row r="33" spans="1:18" ht="12">
      <c r="A33" s="128" t="s">
        <v>350</v>
      </c>
      <c r="B33" s="306" t="s">
        <v>351</v>
      </c>
      <c r="C33" s="49">
        <f>C28-C31+C32</f>
        <v>393</v>
      </c>
      <c r="D33" s="49">
        <f>D28-D31+D32</f>
        <v>39</v>
      </c>
      <c r="E33" s="127" t="s">
        <v>352</v>
      </c>
      <c r="F33" s="553" t="s">
        <v>353</v>
      </c>
      <c r="G33" s="53">
        <f>G32-G31+G28</f>
        <v>365</v>
      </c>
      <c r="H33" s="53">
        <f>H32-H31+H28</f>
        <v>8312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8273</v>
      </c>
      <c r="E34" s="128" t="s">
        <v>356</v>
      </c>
      <c r="F34" s="553" t="s">
        <v>357</v>
      </c>
      <c r="G34" s="547">
        <f>IF((C33-G33)&gt;0,C33-G33,0)</f>
        <v>28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2"/>
      <c r="H36" s="552"/>
    </row>
    <row r="37" spans="1:8" ht="24">
      <c r="A37" s="309" t="s">
        <v>362</v>
      </c>
      <c r="B37" s="310" t="s">
        <v>363</v>
      </c>
      <c r="C37" s="429"/>
      <c r="D37" s="429"/>
      <c r="E37" s="308"/>
      <c r="F37" s="556"/>
      <c r="G37" s="552"/>
      <c r="H37" s="552"/>
    </row>
    <row r="38" spans="1:8" ht="12">
      <c r="A38" s="311" t="s">
        <v>364</v>
      </c>
      <c r="B38" s="310" t="s">
        <v>365</v>
      </c>
      <c r="C38" s="126"/>
      <c r="D38" s="126"/>
      <c r="E38" s="308"/>
      <c r="F38" s="556"/>
      <c r="G38" s="552"/>
      <c r="H38" s="552"/>
    </row>
    <row r="39" spans="1:18" ht="12">
      <c r="A39" s="312" t="s">
        <v>366</v>
      </c>
      <c r="B39" s="129" t="s">
        <v>367</v>
      </c>
      <c r="C39" s="459">
        <f>+IF((G33-C33-C35)&gt;0,G33-C33-C35,0)</f>
        <v>0</v>
      </c>
      <c r="D39" s="459">
        <f>+IF((H33-D33-D35)&gt;0,H33-D33-D35,0)</f>
        <v>8273</v>
      </c>
      <c r="E39" s="313" t="s">
        <v>368</v>
      </c>
      <c r="F39" s="557" t="s">
        <v>369</v>
      </c>
      <c r="G39" s="558">
        <f>IF(G34&gt;0,IF(C35+G34&lt;0,0,C35+G34),IF(C34-C35&lt;0,C35-C34,0))</f>
        <v>28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7" t="s">
        <v>372</v>
      </c>
      <c r="G40" s="549"/>
      <c r="H40" s="549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8273</v>
      </c>
      <c r="E41" s="127" t="s">
        <v>375</v>
      </c>
      <c r="F41" s="570" t="s">
        <v>376</v>
      </c>
      <c r="G41" s="52">
        <f>IF(C39=0,IF(G39-G40&gt;0,G39-G40+C40,0),IF(C39-C40&lt;0,C40-C39+G40,0))</f>
        <v>28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377</v>
      </c>
      <c r="B42" s="292" t="s">
        <v>378</v>
      </c>
      <c r="C42" s="53">
        <f>C33+C35+C39</f>
        <v>393</v>
      </c>
      <c r="D42" s="53">
        <f>D33+D35+D39</f>
        <v>8312</v>
      </c>
      <c r="E42" s="128" t="s">
        <v>379</v>
      </c>
      <c r="F42" s="129" t="s">
        <v>380</v>
      </c>
      <c r="G42" s="53">
        <f>G39+G33</f>
        <v>393</v>
      </c>
      <c r="H42" s="53">
        <f>H39+H33</f>
        <v>8312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8" t="s">
        <v>858</v>
      </c>
      <c r="B45" s="588"/>
      <c r="C45" s="588"/>
      <c r="D45" s="588"/>
      <c r="E45" s="588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2" t="s">
        <v>272</v>
      </c>
      <c r="B48" s="575" t="s">
        <v>890</v>
      </c>
      <c r="C48" s="574" t="s">
        <v>381</v>
      </c>
      <c r="D48" s="583"/>
      <c r="E48" s="583"/>
      <c r="F48" s="583"/>
      <c r="G48" s="583"/>
      <c r="H48" s="583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 t="s">
        <v>863</v>
      </c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7" t="s">
        <v>871</v>
      </c>
      <c r="D50" s="584" t="s">
        <v>873</v>
      </c>
      <c r="E50" s="584"/>
      <c r="F50" s="584"/>
      <c r="G50" s="584"/>
      <c r="H50" s="584"/>
    </row>
    <row r="51" spans="1:8" ht="12">
      <c r="A51" s="563"/>
      <c r="B51" s="559"/>
      <c r="C51" s="425" t="s">
        <v>872</v>
      </c>
      <c r="D51" s="425"/>
      <c r="E51" s="559" t="s">
        <v>874</v>
      </c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D44" sqref="D4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383</v>
      </c>
      <c r="B4" s="469" t="str">
        <f>'справка №1-БАЛАНС'!E3</f>
        <v>ФИНИ АДСИЦ</v>
      </c>
      <c r="C4" s="540" t="s">
        <v>2</v>
      </c>
      <c r="D4" s="540">
        <f>'справка №1-БАЛАНС'!H3</f>
        <v>175242367</v>
      </c>
      <c r="E4" s="323"/>
      <c r="F4" s="323"/>
    </row>
    <row r="5" spans="1:4" ht="15">
      <c r="A5" s="469" t="s">
        <v>274</v>
      </c>
      <c r="B5" s="469" t="str">
        <f>'справка №1-БАЛАНС'!E4</f>
        <v>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0" t="s">
        <v>5</v>
      </c>
      <c r="B6" s="505" t="str">
        <f>'справка №1-БАЛАНС'!E5</f>
        <v>01.01.2012-30.09.2012г.</v>
      </c>
      <c r="C6" s="471"/>
      <c r="D6" s="472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66</v>
      </c>
      <c r="D10" s="54">
        <v>87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-12</v>
      </c>
      <c r="D11" s="54">
        <v>-12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-15</v>
      </c>
      <c r="D13" s="54">
        <v>-17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-71</v>
      </c>
      <c r="D14" s="54">
        <v>-8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>
        <v>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-5</v>
      </c>
      <c r="D19" s="54">
        <v>-9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-37</v>
      </c>
      <c r="D20" s="55">
        <f>SUM(D10:D19)</f>
        <v>42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>
        <v>-12</v>
      </c>
      <c r="D37" s="54">
        <v>-13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>
        <v>-2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-12</v>
      </c>
      <c r="D42" s="55">
        <f>SUM(D34:D41)</f>
        <v>-15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-49</v>
      </c>
      <c r="D43" s="55">
        <f>D42+D32+D20</f>
        <v>27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79</v>
      </c>
      <c r="D44" s="132">
        <v>49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30</v>
      </c>
      <c r="D45" s="55">
        <f>D44+D43</f>
        <v>76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30</v>
      </c>
      <c r="D46" s="56">
        <v>76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4" t="s">
        <v>891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864</v>
      </c>
      <c r="C50" s="589"/>
      <c r="D50" s="589"/>
      <c r="G50" s="133"/>
      <c r="H50" s="133"/>
    </row>
    <row r="51" spans="1:8" ht="24">
      <c r="A51" s="318"/>
      <c r="B51" s="318" t="s">
        <v>863</v>
      </c>
      <c r="C51" s="319"/>
      <c r="D51" s="319"/>
      <c r="G51" s="133"/>
      <c r="H51" s="133"/>
    </row>
    <row r="52" spans="1:8" ht="12">
      <c r="A52" s="318"/>
      <c r="B52" s="435" t="s">
        <v>875</v>
      </c>
      <c r="C52" s="589" t="s">
        <v>876</v>
      </c>
      <c r="D52" s="589"/>
      <c r="G52" s="133"/>
      <c r="H52" s="133"/>
    </row>
    <row r="53" spans="1:8" ht="24">
      <c r="A53" s="318"/>
      <c r="B53" s="318" t="s">
        <v>872</v>
      </c>
      <c r="C53" s="319" t="s">
        <v>878</v>
      </c>
      <c r="D53" s="319" t="s">
        <v>877</v>
      </c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J25" sqref="J25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92" t="str">
        <f>'справка №1-БАЛАНС'!E3</f>
        <v>ФИНИ АДСИЦ</v>
      </c>
      <c r="C3" s="592"/>
      <c r="D3" s="592"/>
      <c r="E3" s="592"/>
      <c r="F3" s="592"/>
      <c r="G3" s="592"/>
      <c r="H3" s="592"/>
      <c r="I3" s="592"/>
      <c r="J3" s="475"/>
      <c r="K3" s="594" t="s">
        <v>2</v>
      </c>
      <c r="L3" s="594"/>
      <c r="M3" s="477">
        <f>'справка №1-БАЛАНС'!H3</f>
        <v>175242367</v>
      </c>
      <c r="N3" s="2"/>
    </row>
    <row r="4" spans="1:15" s="531" customFormat="1" ht="13.5" customHeight="1">
      <c r="A4" s="466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7" t="str">
        <f>'справка №1-БАЛАНС'!H4</f>
        <v> </v>
      </c>
      <c r="N4" s="3"/>
      <c r="O4" s="3"/>
    </row>
    <row r="5" spans="1:14" s="531" customFormat="1" ht="12.75" customHeight="1">
      <c r="A5" s="466" t="s">
        <v>5</v>
      </c>
      <c r="B5" s="596" t="str">
        <f>'справка №1-БАЛАНС'!E5</f>
        <v>01.01.2012-30.09.2012г.</v>
      </c>
      <c r="C5" s="596"/>
      <c r="D5" s="596"/>
      <c r="E5" s="596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2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2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</v>
      </c>
      <c r="G11" s="58">
        <f>'справка №1-БАЛАНС'!H23</f>
        <v>0</v>
      </c>
      <c r="H11" s="60"/>
      <c r="I11" s="58">
        <f>'справка №1-БАЛАНС'!H28+'справка №1-БАЛАНС'!H31</f>
        <v>3</v>
      </c>
      <c r="J11" s="58">
        <f>'справка №1-БАЛАНС'!H29+'справка №1-БАЛАНС'!H32</f>
        <v>-15</v>
      </c>
      <c r="K11" s="60"/>
      <c r="L11" s="344">
        <f>SUM(C11:K11)</f>
        <v>640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</v>
      </c>
      <c r="G15" s="61">
        <f t="shared" si="2"/>
        <v>0</v>
      </c>
      <c r="H15" s="61">
        <f t="shared" si="2"/>
        <v>0</v>
      </c>
      <c r="I15" s="61">
        <f t="shared" si="2"/>
        <v>3</v>
      </c>
      <c r="J15" s="61">
        <f t="shared" si="2"/>
        <v>-15</v>
      </c>
      <c r="K15" s="61">
        <f t="shared" si="2"/>
        <v>0</v>
      </c>
      <c r="L15" s="344">
        <f t="shared" si="1"/>
        <v>640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-28</v>
      </c>
      <c r="K16" s="60"/>
      <c r="L16" s="344">
        <f t="shared" si="1"/>
        <v>-28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>
        <v>-3</v>
      </c>
      <c r="J20" s="60">
        <v>3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-40</v>
      </c>
      <c r="K29" s="59">
        <f t="shared" si="6"/>
        <v>0</v>
      </c>
      <c r="L29" s="344">
        <f t="shared" si="1"/>
        <v>612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2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-40</v>
      </c>
      <c r="K32" s="59">
        <f t="shared" si="7"/>
        <v>0</v>
      </c>
      <c r="L32" s="344">
        <f t="shared" si="1"/>
        <v>612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859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892</v>
      </c>
      <c r="B38" s="19"/>
      <c r="C38" s="15"/>
      <c r="D38" s="591" t="s">
        <v>521</v>
      </c>
      <c r="E38" s="591"/>
      <c r="F38" s="591"/>
      <c r="G38" s="591"/>
      <c r="H38" s="591"/>
      <c r="I38" s="591"/>
      <c r="J38" s="15" t="s">
        <v>879</v>
      </c>
      <c r="K38" s="15"/>
      <c r="L38" s="591" t="s">
        <v>881</v>
      </c>
      <c r="M38" s="591"/>
      <c r="N38" s="11"/>
    </row>
    <row r="39" spans="1:13" ht="12">
      <c r="A39" s="535"/>
      <c r="B39" s="536"/>
      <c r="C39" s="537"/>
      <c r="D39" s="537" t="s">
        <v>863</v>
      </c>
      <c r="E39" s="537"/>
      <c r="F39" s="537"/>
      <c r="G39" s="537"/>
      <c r="H39" s="537"/>
      <c r="I39" s="537"/>
      <c r="J39" s="537" t="s">
        <v>872</v>
      </c>
      <c r="K39" s="537"/>
      <c r="L39" s="537"/>
      <c r="M39" s="348" t="s">
        <v>880</v>
      </c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tabSelected="1" zoomScalePageLayoutView="0" workbookViewId="0" topLeftCell="C16">
      <selection activeCell="F18" sqref="F1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383</v>
      </c>
      <c r="B2" s="598"/>
      <c r="C2" s="599" t="str">
        <f>'справка №1-БАЛАНС'!E3</f>
        <v>ФИНИ АДСИЦ</v>
      </c>
      <c r="D2" s="599"/>
      <c r="E2" s="599"/>
      <c r="F2" s="599"/>
      <c r="G2" s="599"/>
      <c r="H2" s="599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175242367</v>
      </c>
      <c r="P2" s="482"/>
      <c r="Q2" s="482"/>
      <c r="R2" s="525"/>
    </row>
    <row r="3" spans="1:18" ht="15">
      <c r="A3" s="597" t="s">
        <v>5</v>
      </c>
      <c r="B3" s="598"/>
      <c r="C3" s="600" t="str">
        <f>'справка №1-БАЛАНС'!E5</f>
        <v>01.01.2012-30.09.2012г.</v>
      </c>
      <c r="D3" s="600"/>
      <c r="E3" s="600"/>
      <c r="F3" s="484"/>
      <c r="G3" s="484"/>
      <c r="H3" s="484"/>
      <c r="I3" s="484"/>
      <c r="J3" s="484"/>
      <c r="K3" s="484"/>
      <c r="L3" s="484"/>
      <c r="M3" s="605" t="s">
        <v>4</v>
      </c>
      <c r="N3" s="605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523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524</v>
      </c>
    </row>
    <row r="5" spans="1:18" s="100" customFormat="1" ht="30.75" customHeight="1">
      <c r="A5" s="606" t="s">
        <v>463</v>
      </c>
      <c r="B5" s="607"/>
      <c r="C5" s="610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3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3" t="s">
        <v>529</v>
      </c>
      <c r="R5" s="603" t="s">
        <v>530</v>
      </c>
    </row>
    <row r="6" spans="1:18" s="100" customFormat="1" ht="48">
      <c r="A6" s="608"/>
      <c r="B6" s="609"/>
      <c r="C6" s="611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4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4"/>
      <c r="R6" s="604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855</v>
      </c>
      <c r="B15" s="374" t="s">
        <v>856</v>
      </c>
      <c r="C15" s="455" t="s">
        <v>857</v>
      </c>
      <c r="D15" s="456">
        <v>144</v>
      </c>
      <c r="E15" s="456"/>
      <c r="F15" s="456"/>
      <c r="G15" s="74">
        <f t="shared" si="2"/>
        <v>144</v>
      </c>
      <c r="H15" s="457"/>
      <c r="I15" s="457"/>
      <c r="J15" s="74">
        <f t="shared" si="3"/>
        <v>144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144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144</v>
      </c>
      <c r="E17" s="194">
        <f>SUM(E9:E16)</f>
        <v>0</v>
      </c>
      <c r="F17" s="194">
        <f>SUM(F9:F16)</f>
        <v>0</v>
      </c>
      <c r="G17" s="74">
        <f t="shared" si="2"/>
        <v>144</v>
      </c>
      <c r="H17" s="75">
        <f>SUM(H9:H16)</f>
        <v>0</v>
      </c>
      <c r="I17" s="75">
        <f>SUM(I9:I16)</f>
        <v>0</v>
      </c>
      <c r="J17" s="74">
        <f t="shared" si="3"/>
        <v>144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144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534</v>
      </c>
      <c r="E18" s="187"/>
      <c r="F18" s="187">
        <v>364</v>
      </c>
      <c r="G18" s="74">
        <f t="shared" si="2"/>
        <v>170</v>
      </c>
      <c r="H18" s="63"/>
      <c r="I18" s="63"/>
      <c r="J18" s="74">
        <f t="shared" si="3"/>
        <v>170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170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7">
        <f>D17+D18+D19+D25+D38+D39</f>
        <v>678</v>
      </c>
      <c r="E40" s="437">
        <f>E17+E18+E19+E25+E38+E39</f>
        <v>0</v>
      </c>
      <c r="F40" s="437">
        <f aca="true" t="shared" si="13" ref="F40:R40">F17+F18+F19+F25+F38+F39</f>
        <v>364</v>
      </c>
      <c r="G40" s="437">
        <f t="shared" si="13"/>
        <v>314</v>
      </c>
      <c r="H40" s="437">
        <f t="shared" si="13"/>
        <v>0</v>
      </c>
      <c r="I40" s="437">
        <f t="shared" si="13"/>
        <v>0</v>
      </c>
      <c r="J40" s="437">
        <f t="shared" si="13"/>
        <v>314</v>
      </c>
      <c r="K40" s="437">
        <f t="shared" si="13"/>
        <v>0</v>
      </c>
      <c r="L40" s="437">
        <f t="shared" si="13"/>
        <v>0</v>
      </c>
      <c r="M40" s="437">
        <f t="shared" si="13"/>
        <v>0</v>
      </c>
      <c r="N40" s="437">
        <f t="shared" si="13"/>
        <v>0</v>
      </c>
      <c r="O40" s="437">
        <f t="shared" si="13"/>
        <v>0</v>
      </c>
      <c r="P40" s="437">
        <f t="shared" si="13"/>
        <v>0</v>
      </c>
      <c r="Q40" s="437">
        <f t="shared" si="13"/>
        <v>0</v>
      </c>
      <c r="R40" s="437">
        <f t="shared" si="13"/>
        <v>314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893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2"/>
      <c r="L44" s="612"/>
      <c r="M44" s="612"/>
      <c r="N44" s="612"/>
      <c r="O44" s="601" t="s">
        <v>882</v>
      </c>
      <c r="P44" s="602"/>
      <c r="Q44" s="602"/>
      <c r="R44" s="602"/>
    </row>
    <row r="45" spans="1:18" ht="12">
      <c r="A45" s="349"/>
      <c r="B45" s="349"/>
      <c r="C45" s="349"/>
      <c r="D45" s="530"/>
      <c r="E45" s="530"/>
      <c r="F45" s="530"/>
      <c r="G45" s="349"/>
      <c r="H45" s="349" t="s">
        <v>863</v>
      </c>
      <c r="I45" s="349"/>
      <c r="J45" s="349"/>
      <c r="K45" s="349"/>
      <c r="L45" s="349"/>
      <c r="M45" s="349"/>
      <c r="N45" s="349"/>
      <c r="O45" s="349" t="s">
        <v>872</v>
      </c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 t="s">
        <v>883</v>
      </c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 t="s">
        <v>880</v>
      </c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">
      <selection activeCell="F100" sqref="F10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383</v>
      </c>
      <c r="B3" s="619" t="str">
        <f>'справка №1-БАЛАНС'!E3</f>
        <v>ФИНИ АДСИЦ</v>
      </c>
      <c r="C3" s="620"/>
      <c r="D3" s="525" t="s">
        <v>2</v>
      </c>
      <c r="E3" s="107">
        <f>'справка №1-БАЛАНС'!H3</f>
        <v>175242367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7" t="str">
        <f>'справка №1-БАЛАНС'!E5</f>
        <v>01.01.2012-30.09.2012г.</v>
      </c>
      <c r="C4" s="618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610</v>
      </c>
      <c r="B5" s="495"/>
      <c r="C5" s="496"/>
      <c r="D5" s="107"/>
      <c r="E5" s="497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70</v>
      </c>
      <c r="D24" s="119">
        <f>SUM(D25:D27)</f>
        <v>70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70</v>
      </c>
      <c r="D26" s="108">
        <v>70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199</v>
      </c>
      <c r="D28" s="108">
        <v>199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269</v>
      </c>
      <c r="D43" s="104">
        <f>D24+D28+D29+D31+D30+D32+D33+D38</f>
        <v>269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269</v>
      </c>
      <c r="D44" s="103">
        <f>D43+D21+D19+D9</f>
        <v>269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</v>
      </c>
      <c r="D85" s="104">
        <f>SUM(D86:D90)+D94</f>
        <v>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</v>
      </c>
      <c r="D96" s="104">
        <f>D85+D80+D75+D71+D95</f>
        <v>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</v>
      </c>
      <c r="D97" s="104">
        <f>D96+D68+D66</f>
        <v>1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889</v>
      </c>
      <c r="B109" s="614"/>
      <c r="C109" s="614" t="s">
        <v>865</v>
      </c>
      <c r="D109" s="614"/>
      <c r="E109" s="614"/>
      <c r="F109" s="614"/>
    </row>
    <row r="110" spans="1:6" ht="24">
      <c r="A110" s="385"/>
      <c r="B110" s="386"/>
      <c r="C110" s="385" t="s">
        <v>863</v>
      </c>
      <c r="D110" s="385"/>
      <c r="E110" s="385"/>
      <c r="F110" s="387"/>
    </row>
    <row r="111" spans="1:6" ht="12">
      <c r="A111" s="385"/>
      <c r="B111" s="386"/>
      <c r="C111" s="613" t="s">
        <v>884</v>
      </c>
      <c r="D111" s="613"/>
      <c r="E111" s="613"/>
      <c r="F111" s="613"/>
    </row>
    <row r="112" spans="1:6" ht="12">
      <c r="A112" s="349"/>
      <c r="B112" s="388"/>
      <c r="C112" s="349" t="s">
        <v>872</v>
      </c>
      <c r="D112" s="349"/>
      <c r="E112" s="349" t="s">
        <v>880</v>
      </c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33" sqref="C32:C33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383</v>
      </c>
      <c r="B4" s="621" t="str">
        <f>'справка №1-БАЛАНС'!E3</f>
        <v>ФИНИ АДСИЦ</v>
      </c>
      <c r="C4" s="621"/>
      <c r="D4" s="621"/>
      <c r="E4" s="621"/>
      <c r="F4" s="621"/>
      <c r="G4" s="627" t="s">
        <v>2</v>
      </c>
      <c r="H4" s="627"/>
      <c r="I4" s="499">
        <f>'справка №1-БАЛАНС'!H3</f>
        <v>175242367</v>
      </c>
    </row>
    <row r="5" spans="1:9" ht="15">
      <c r="A5" s="500" t="s">
        <v>5</v>
      </c>
      <c r="B5" s="622" t="str">
        <f>'справка №1-БАЛАНС'!E5</f>
        <v>01.01.2012-30.09.2012г.</v>
      </c>
      <c r="C5" s="622"/>
      <c r="D5" s="622"/>
      <c r="E5" s="622"/>
      <c r="F5" s="622"/>
      <c r="G5" s="625" t="s">
        <v>4</v>
      </c>
      <c r="H5" s="626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783</v>
      </c>
    </row>
    <row r="7" spans="1:9" s="519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793</v>
      </c>
      <c r="B12" s="90" t="s">
        <v>794</v>
      </c>
      <c r="C12" s="438"/>
      <c r="D12" s="98"/>
      <c r="E12" s="98"/>
      <c r="F12" s="98"/>
      <c r="G12" s="98"/>
      <c r="H12" s="98"/>
      <c r="I12" s="433">
        <f>F12+G12-H12</f>
        <v>0</v>
      </c>
    </row>
    <row r="13" spans="1:9" s="520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3">
        <f aca="true" t="shared" si="0" ref="I13:I26">F13+G13-H13</f>
        <v>0</v>
      </c>
    </row>
    <row r="14" spans="1:9" s="520" customFormat="1" ht="12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3">
        <f t="shared" si="0"/>
        <v>0</v>
      </c>
    </row>
    <row r="15" spans="1:9" s="520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3">
        <f t="shared" si="0"/>
        <v>0</v>
      </c>
    </row>
    <row r="16" spans="1:9" s="520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3">
        <f t="shared" si="0"/>
        <v>0</v>
      </c>
    </row>
    <row r="17" spans="1:9" s="520" customFormat="1" ht="12">
      <c r="A17" s="91" t="s">
        <v>564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3">
        <f t="shared" si="0"/>
        <v>0</v>
      </c>
    </row>
    <row r="18" spans="1:9" s="520" customFormat="1" ht="12">
      <c r="A18" s="88" t="s">
        <v>802</v>
      </c>
      <c r="B18" s="93"/>
      <c r="C18" s="433"/>
      <c r="D18" s="433"/>
      <c r="E18" s="433"/>
      <c r="F18" s="433"/>
      <c r="G18" s="433"/>
      <c r="H18" s="433"/>
      <c r="I18" s="433"/>
    </row>
    <row r="19" spans="1:16" s="520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3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3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3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808</v>
      </c>
      <c r="B22" s="90" t="s">
        <v>809</v>
      </c>
      <c r="C22" s="98"/>
      <c r="D22" s="98"/>
      <c r="E22" s="98"/>
      <c r="F22" s="439"/>
      <c r="G22" s="98"/>
      <c r="H22" s="98"/>
      <c r="I22" s="433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3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3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3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3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889</v>
      </c>
      <c r="B30" s="624"/>
      <c r="C30" s="624"/>
      <c r="D30" s="458" t="s">
        <v>818</v>
      </c>
      <c r="E30" s="623"/>
      <c r="F30" s="623"/>
      <c r="G30" s="623"/>
      <c r="H30" s="420" t="s">
        <v>885</v>
      </c>
      <c r="I30" s="623"/>
      <c r="J30" s="623"/>
    </row>
    <row r="31" spans="1:9" s="520" customFormat="1" ht="12">
      <c r="A31" s="349"/>
      <c r="B31" s="388"/>
      <c r="C31" s="349"/>
      <c r="D31" s="522" t="s">
        <v>863</v>
      </c>
      <c r="E31" s="522"/>
      <c r="F31" s="522"/>
      <c r="G31" s="522"/>
      <c r="H31" s="522" t="s">
        <v>872</v>
      </c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 t="s">
        <v>886</v>
      </c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4">
      <selection activeCell="A165" sqref="A165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ФИНИ АДСИЦ</v>
      </c>
      <c r="C5" s="628"/>
      <c r="D5" s="628"/>
      <c r="E5" s="569" t="s">
        <v>2</v>
      </c>
      <c r="F5" s="450">
        <f>'справка №1-БАЛАНС'!H3</f>
        <v>175242367</v>
      </c>
    </row>
    <row r="6" spans="1:13" ht="15" customHeight="1">
      <c r="A6" s="27" t="s">
        <v>821</v>
      </c>
      <c r="B6" s="629" t="str">
        <f>'справка №1-БАЛАНС'!E5</f>
        <v>01.01.2012-30.09.2012г.</v>
      </c>
      <c r="C6" s="629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8"/>
      <c r="D10" s="428"/>
      <c r="E10" s="428"/>
      <c r="F10" s="428"/>
    </row>
    <row r="11" spans="1:6" ht="18" customHeight="1">
      <c r="A11" s="36" t="s">
        <v>828</v>
      </c>
      <c r="B11" s="37"/>
      <c r="C11" s="428"/>
      <c r="D11" s="428"/>
      <c r="E11" s="428"/>
      <c r="F11" s="428"/>
    </row>
    <row r="12" spans="1:6" ht="14.25" customHeight="1">
      <c r="A12" s="36" t="s">
        <v>829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830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549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552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564</v>
      </c>
      <c r="B27" s="39" t="s">
        <v>831</v>
      </c>
      <c r="C27" s="428">
        <f>SUM(C12:C26)</f>
        <v>0</v>
      </c>
      <c r="D27" s="428"/>
      <c r="E27" s="428">
        <f>SUM(E12:E26)</f>
        <v>0</v>
      </c>
      <c r="F27" s="441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832</v>
      </c>
      <c r="B28" s="40"/>
      <c r="C28" s="428"/>
      <c r="D28" s="428"/>
      <c r="E28" s="428"/>
      <c r="F28" s="441"/>
    </row>
    <row r="29" spans="1:6" ht="12.75">
      <c r="A29" s="36" t="s">
        <v>543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546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549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552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581</v>
      </c>
      <c r="B44" s="39" t="s">
        <v>833</v>
      </c>
      <c r="C44" s="428">
        <f>SUM(C29:C43)</f>
        <v>0</v>
      </c>
      <c r="D44" s="428"/>
      <c r="E44" s="428">
        <f>SUM(E29:E43)</f>
        <v>0</v>
      </c>
      <c r="F44" s="441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834</v>
      </c>
      <c r="B45" s="40"/>
      <c r="C45" s="428"/>
      <c r="D45" s="428"/>
      <c r="E45" s="428"/>
      <c r="F45" s="441"/>
    </row>
    <row r="46" spans="1:6" ht="12.75">
      <c r="A46" s="36" t="s">
        <v>543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546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549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552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600</v>
      </c>
      <c r="B61" s="39" t="s">
        <v>835</v>
      </c>
      <c r="C61" s="428">
        <f>SUM(C46:C60)</f>
        <v>0</v>
      </c>
      <c r="D61" s="428"/>
      <c r="E61" s="428">
        <f>SUM(E46:E60)</f>
        <v>0</v>
      </c>
      <c r="F61" s="441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836</v>
      </c>
      <c r="B62" s="40"/>
      <c r="C62" s="428"/>
      <c r="D62" s="428"/>
      <c r="E62" s="428"/>
      <c r="F62" s="441"/>
    </row>
    <row r="63" spans="1:6" ht="12.75">
      <c r="A63" s="36" t="s">
        <v>543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546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549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552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837</v>
      </c>
      <c r="B78" s="39" t="s">
        <v>838</v>
      </c>
      <c r="C78" s="428">
        <f>SUM(C63:C77)</f>
        <v>0</v>
      </c>
      <c r="D78" s="428"/>
      <c r="E78" s="428">
        <f>SUM(E63:E77)</f>
        <v>0</v>
      </c>
      <c r="F78" s="441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839</v>
      </c>
      <c r="B79" s="39" t="s">
        <v>840</v>
      </c>
      <c r="C79" s="428">
        <f>C78+C61+C44+C27</f>
        <v>0</v>
      </c>
      <c r="D79" s="428"/>
      <c r="E79" s="428">
        <f>E78+E61+E44+E27</f>
        <v>0</v>
      </c>
      <c r="F79" s="441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841</v>
      </c>
      <c r="B80" s="39"/>
      <c r="C80" s="428"/>
      <c r="D80" s="428"/>
      <c r="E80" s="428"/>
      <c r="F80" s="441"/>
    </row>
    <row r="81" spans="1:6" ht="14.25" customHeight="1">
      <c r="A81" s="36" t="s">
        <v>828</v>
      </c>
      <c r="B81" s="40"/>
      <c r="C81" s="428"/>
      <c r="D81" s="428"/>
      <c r="E81" s="428"/>
      <c r="F81" s="441"/>
    </row>
    <row r="82" spans="1:6" ht="12.75">
      <c r="A82" s="36" t="s">
        <v>829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830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549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552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564</v>
      </c>
      <c r="B97" s="39" t="s">
        <v>842</v>
      </c>
      <c r="C97" s="428">
        <f>SUM(C82:C96)</f>
        <v>0</v>
      </c>
      <c r="D97" s="428"/>
      <c r="E97" s="428">
        <f>SUM(E82:E96)</f>
        <v>0</v>
      </c>
      <c r="F97" s="441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832</v>
      </c>
      <c r="B98" s="40"/>
      <c r="C98" s="428"/>
      <c r="D98" s="428"/>
      <c r="E98" s="428"/>
      <c r="F98" s="441"/>
    </row>
    <row r="99" spans="1:6" ht="12.75">
      <c r="A99" s="36" t="s">
        <v>543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546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549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552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581</v>
      </c>
      <c r="B114" s="39" t="s">
        <v>843</v>
      </c>
      <c r="C114" s="428">
        <f>SUM(C99:C113)</f>
        <v>0</v>
      </c>
      <c r="D114" s="428"/>
      <c r="E114" s="428">
        <f>SUM(E99:E113)</f>
        <v>0</v>
      </c>
      <c r="F114" s="441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834</v>
      </c>
      <c r="B115" s="40"/>
      <c r="C115" s="428"/>
      <c r="D115" s="428"/>
      <c r="E115" s="428"/>
      <c r="F115" s="441"/>
    </row>
    <row r="116" spans="1:6" ht="12.75">
      <c r="A116" s="36" t="s">
        <v>543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546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549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552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600</v>
      </c>
      <c r="B131" s="39" t="s">
        <v>844</v>
      </c>
      <c r="C131" s="428">
        <f>SUM(C116:C130)</f>
        <v>0</v>
      </c>
      <c r="D131" s="428"/>
      <c r="E131" s="428">
        <f>SUM(E116:E130)</f>
        <v>0</v>
      </c>
      <c r="F131" s="441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836</v>
      </c>
      <c r="B132" s="40"/>
      <c r="C132" s="428"/>
      <c r="D132" s="428"/>
      <c r="E132" s="428"/>
      <c r="F132" s="441"/>
    </row>
    <row r="133" spans="1:6" ht="12.75">
      <c r="A133" s="36" t="s">
        <v>543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546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549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552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837</v>
      </c>
      <c r="B148" s="39" t="s">
        <v>845</v>
      </c>
      <c r="C148" s="428">
        <f>SUM(C133:C147)</f>
        <v>0</v>
      </c>
      <c r="D148" s="428"/>
      <c r="E148" s="428">
        <f>SUM(E133:E147)</f>
        <v>0</v>
      </c>
      <c r="F148" s="441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846</v>
      </c>
      <c r="B149" s="39" t="s">
        <v>847</v>
      </c>
      <c r="C149" s="428">
        <f>C148+C131+C114+C97</f>
        <v>0</v>
      </c>
      <c r="D149" s="428"/>
      <c r="E149" s="428">
        <f>E148+E131+E114+E97</f>
        <v>0</v>
      </c>
      <c r="F149" s="441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1" t="s">
        <v>889</v>
      </c>
      <c r="B151" s="452"/>
      <c r="C151" s="630" t="s">
        <v>848</v>
      </c>
      <c r="D151" s="630"/>
      <c r="E151" s="630"/>
      <c r="F151" s="630"/>
    </row>
    <row r="152" spans="1:6" ht="12.75">
      <c r="A152" s="516"/>
      <c r="B152" s="517"/>
      <c r="C152" s="516" t="s">
        <v>863</v>
      </c>
      <c r="D152" s="516"/>
      <c r="E152" s="516"/>
      <c r="F152" s="516"/>
    </row>
    <row r="153" spans="1:6" ht="12.75">
      <c r="A153" s="516"/>
      <c r="B153" s="517"/>
      <c r="C153" s="630" t="s">
        <v>887</v>
      </c>
      <c r="D153" s="630"/>
      <c r="E153" s="630"/>
      <c r="F153" s="630"/>
    </row>
    <row r="154" spans="3:5" ht="12.75">
      <c r="C154" s="516" t="s">
        <v>872</v>
      </c>
      <c r="E154" s="516" t="s">
        <v>880</v>
      </c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s.zaharieva</cp:lastModifiedBy>
  <cp:lastPrinted>2012-04-26T10:21:14Z</cp:lastPrinted>
  <dcterms:created xsi:type="dcterms:W3CDTF">2000-06-29T12:02:40Z</dcterms:created>
  <dcterms:modified xsi:type="dcterms:W3CDTF">2012-10-30T11:15:36Z</dcterms:modified>
  <cp:category/>
  <cp:version/>
  <cp:contentType/>
  <cp:contentStatus/>
</cp:coreProperties>
</file>