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<sst xmlns="http://schemas.openxmlformats.org/spreadsheetml/2006/main" count="4310" uniqueCount="1009">
  <si>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</si>
  <si>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</si>
  <si>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</si>
  <si>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</si>
  <si>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</si>
  <si>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</si>
  <si>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</si>
  <si>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</si>
  <si>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</si>
  <si>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</si>
  <si>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</si>
  <si>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</si>
  <si>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</si>
  <si>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</si>
  <si>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</si>
  <si>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</si>
  <si>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</si>
  <si>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</si>
  <si>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</si>
  <si>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</si>
  <si>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</si>
  <si>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</si>
  <si>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</si>
  <si>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</si>
  <si>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</si>
  <si>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</si>
  <si>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</si>
  <si>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</si>
  <si>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</si>
  <si>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</si>
  <si>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</si>
  <si>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</si>
  <si>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</si>
  <si>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</si>
  <si>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</si>
  <si>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</si>
  <si>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</si>
  <si>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</si>
  <si>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</si>
  <si>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</si>
  <si>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</si>
  <si>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</si>
  <si>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</si>
  <si>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</si>
  <si>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</si>
  <si>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</si>
  <si>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</si>
  <si>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</si>
  <si>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</si>
  <si>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</si>
  <si>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</si>
  <si>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</si>
  <si>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</si>
  <si>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</si>
  <si>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</si>
  <si>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</si>
  <si>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</si>
  <si>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</si>
  <si>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</si>
  <si>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</si>
  <si>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</si>
  <si>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</si>
  <si>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</si>
  <si>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</si>
  <si>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</si>
  <si>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</si>
  <si>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</si>
  <si>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</si>
  <si>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</si>
  <si>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</si>
  <si>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</si>
  <si>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</si>
  <si>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</si>
  <si>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</si>
  <si>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</si>
  <si>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</si>
  <si>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</si>
  <si>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</si>
  <si>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</si>
  <si>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</si>
  <si>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</si>
  <si>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</si>
  <si>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</si>
  <si>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</si>
  <si>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</si>
  <si>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</si>
  <si>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</si>
  <si>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</si>
  <si>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</si>
  <si>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</si>
  <si>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</si>
  <si>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</si>
  <si>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</si>
  <si>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</si>
  <si>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</si>
  <si>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</si>
  <si>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</si>
  <si>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</si>
  <si>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</si>
  <si>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</si>
  <si>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</si>
  <si>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</si>
  <si>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</si>
  <si>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</si>
  <si>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</si>
  <si>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</si>
  <si>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</si>
  <si>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</si>
  <si>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</si>
  <si>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</si>
  <si>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</si>
  <si>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</si>
  <si>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</si>
  <si>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</si>
  <si>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</si>
  <si>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</si>
  <si>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</si>
  <si>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</si>
  <si>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</si>
  <si>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</si>
  <si>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</si>
  <si>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</si>
  <si>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</si>
  <si>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</si>
  <si>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</si>
  <si>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</si>
  <si>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</si>
  <si>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</si>
  <si>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</si>
  <si>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</si>
  <si>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</si>
  <si>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</si>
  <si>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</si>
  <si>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</si>
  <si>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</si>
  <si>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</si>
  <si>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</si>
  <si>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</si>
  <si>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</si>
  <si>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</si>
  <si>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</si>
  <si>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</si>
  <si>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</si>
  <si>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</si>
  <si>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</si>
  <si>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</si>
  <si>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</si>
  <si>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</si>
  <si>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</si>
  <si>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</si>
  <si>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</si>
  <si>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</si>
  <si>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</si>
  <si>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</si>
  <si>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</si>
  <si>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</si>
  <si>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</si>
  <si>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</si>
  <si>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</si>
  <si>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</si>
  <si>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</si>
  <si>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</si>
  <si>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</si>
  <si>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</si>
  <si>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</si>
  <si>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</si>
  <si>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</si>
  <si>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</si>
  <si>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</si>
  <si>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</si>
  <si>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</si>
  <si>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</si>
  <si>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</si>
  <si>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</si>
  <si>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</si>
  <si>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</si>
  <si>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</si>
  <si>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</si>
  <si>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</si>
  <si>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</si>
  <si>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</si>
  <si>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</si>
  <si>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</si>
  <si>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</si>
  <si>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</si>
  <si>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</si>
  <si>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</si>
  <si>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</si>
  <si>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</si>
  <si>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</si>
  <si>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</si>
  <si>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</si>
  <si>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</si>
  <si>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</si>
  <si>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</si>
  <si>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</si>
  <si>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</si>
  <si>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</si>
  <si>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</si>
  <si>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</si>
  <si>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</si>
  <si>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</si>
  <si>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</si>
  <si>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</si>
  <si>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</si>
  <si>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</si>
  <si>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</si>
  <si>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</si>
  <si>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</si>
  <si>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</si>
  <si>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</si>
  <si>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</si>
  <si>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</si>
  <si>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</si>
  <si>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</si>
  <si>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</si>
  <si>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</si>
  <si>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</si>
  <si>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</si>
  <si>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</si>
  <si>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</si>
  <si>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</si>
  <si>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</si>
  <si>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</si>
  <si>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</si>
  <si>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</si>
  <si>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</si>
  <si>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</si>
  <si>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</si>
  <si>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</si>
  <si>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</si>
  <si>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</si>
  <si>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</si>
  <si>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</si>
  <si>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</si>
  <si>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</si>
  <si>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</si>
  <si>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</si>
  <si>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</si>
  <si>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</si>
  <si>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</si>
  <si>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</si>
  <si>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</si>
  <si>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</si>
  <si>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</si>
  <si>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</si>
  <si>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</si>
  <si>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</si>
  <si>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</si>
  <si>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</si>
  <si>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</si>
  <si>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</si>
  <si>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</si>
  <si>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</si>
  <si>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</si>
  <si>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</si>
  <si>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</si>
  <si>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</si>
  <si>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</si>
  <si>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</si>
  <si>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</si>
  <si>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</si>
  <si>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</si>
  <si>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</si>
  <si>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</si>
  <si>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</si>
  <si>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</si>
  <si>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</si>
  <si>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</si>
  <si>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</si>
  <si>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</si>
  <si>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</si>
  <si>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</si>
  <si>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</si>
  <si>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</si>
  <si>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</si>
  <si>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</si>
  <si>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</si>
  <si>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</si>
  <si>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</si>
  <si>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</si>
  <si>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</si>
  <si>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</si>
  <si>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</si>
  <si>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</si>
  <si>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</si>
  <si>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</si>
  <si>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</si>
  <si>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</si>
  <si>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</si>
  <si>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</si>
  <si>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</si>
  <si>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</si>
  <si>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</si>
  <si>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</si>
  <si>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</si>
  <si>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</si>
  <si>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</si>
  <si>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</si>
  <si>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</si>
  <si>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</si>
  <si>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</si>
  <si>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</si>
  <si>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</si>
  <si>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</si>
  <si>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</si>
  <si>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</si>
  <si>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</si>
  <si>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</si>
  <si>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</si>
  <si>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</si>
  <si>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</si>
  <si>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</si>
  <si>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</si>
  <si>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</si>
  <si>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</si>
  <si>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</si>
  <si>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</si>
  <si>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</si>
  <si>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</si>
  <si>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</si>
  <si>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</si>
  <si>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</si>
  <si>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</si>
  <si>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</si>
  <si>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</si>
  <si>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</si>
  <si>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</si>
  <si>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</si>
  <si>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</si>
  <si>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</si>
  <si>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</si>
  <si>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</si>
  <si>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</si>
  <si>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</si>
  <si>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</si>
  <si>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</si>
  <si>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</si>
  <si>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</si>
  <si>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</si>
  <si>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</si>
  <si>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</si>
  <si>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</si>
  <si>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</si>
  <si>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</si>
  <si>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</si>
  <si>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</si>
  <si>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</si>
  <si>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</si>
  <si>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</si>
  <si>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</si>
  <si>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</si>
  <si>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</si>
  <si>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</si>
  <si>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</si>
  <si>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</si>
  <si>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</si>
  <si>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</si>
  <si>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</si>
  <si>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</si>
  <si>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</si>
  <si>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</si>
  <si>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</si>
  <si>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</si>
  <si>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</si>
  <si>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</si>
  <si>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</si>
  <si>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</si>
  <si>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</si>
  <si>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</si>
  <si>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</si>
  <si>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</si>
  <si>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</si>
  <si>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</si>
  <si>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</si>
  <si>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</si>
  <si>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</si>
  <si>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</si>
  <si>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</si>
  <si>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</si>
  <si>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</si>
  <si>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</si>
  <si>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</si>
  <si>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</si>
  <si>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</si>
  <si>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</si>
  <si>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</si>
  <si>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</si>
  <si>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</si>
  <si>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</si>
  <si>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</si>
  <si>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</si>
  <si>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</si>
  <si>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</si>
  <si>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</si>
  <si>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</si>
  <si>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</si>
  <si>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</si>
  <si>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</si>
  <si>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</si>
  <si>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</si>
  <si>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</si>
  <si>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</si>
  <si>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</si>
  <si>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</si>
  <si>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</si>
  <si>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</si>
  <si>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</si>
  <si>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</si>
  <si>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</si>
  <si>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</si>
  <si>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</si>
  <si>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</si>
  <si>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</si>
  <si>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</si>
  <si>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</si>
  <si>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</si>
  <si>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</si>
  <si>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</si>
  <si>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</si>
  <si>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</si>
  <si>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</si>
  <si>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</si>
  <si>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</si>
  <si>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</si>
  <si>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</si>
  <si>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</si>
  <si>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</si>
  <si>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</si>
  <si>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</si>
  <si>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</si>
  <si>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</si>
  <si>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</si>
  <si>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</si>
  <si>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</si>
  <si>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</si>
  <si>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</si>
  <si>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</si>
  <si>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</si>
  <si>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</si>
  <si>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</si>
  <si>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</si>
  <si>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</si>
  <si>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</si>
  <si>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</si>
  <si>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</si>
  <si>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</si>
  <si>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</si>
  <si>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</si>
  <si>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</si>
  <si>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</si>
  <si>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</si>
  <si>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</si>
  <si>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</si>
  <si>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</si>
  <si>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</si>
  <si>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</si>
  <si>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</si>
  <si>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</si>
  <si>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</si>
  <si>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</si>
  <si>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</si>
  <si>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</si>
  <si>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</si>
  <si>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</si>
  <si>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</si>
  <si>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</si>
  <si>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</si>
  <si>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</si>
  <si>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</si>
  <si>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</si>
  <si>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</si>
  <si>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</si>
  <si>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</si>
  <si>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</si>
  <si>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</si>
  <si>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</si>
  <si>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</si>
  <si>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</si>
  <si>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</si>
  <si>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</si>
  <si>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</si>
  <si>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</si>
  <si>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</si>
  <si>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</si>
  <si>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</si>
  <si>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</si>
  <si>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</si>
  <si>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</si>
  <si>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</si>
  <si>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</si>
  <si>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</si>
  <si>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</si>
  <si>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</si>
  <si>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</si>
  <si>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</si>
  <si>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</si>
  <si>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</si>
  <si>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</si>
  <si>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</si>
  <si>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</si>
  <si>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</si>
  <si>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</si>
  <si>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</si>
  <si>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</si>
  <si>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</si>
  <si>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</si>
  <si>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</si>
  <si>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</si>
  <si>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</si>
  <si>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</si>
  <si>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</si>
  <si>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</si>
  <si>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</si>
  <si>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</si>
  <si>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</si>
  <si>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</si>
  <si>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</si>
  <si>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</si>
  <si>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</si>
  <si>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</si>
  <si>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</si>
  <si>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</si>
  <si>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</si>
  <si>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</si>
  <si>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</si>
  <si>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</si>
  <si>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</si>
  <si>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</si>
  <si>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</si>
  <si>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</si>
  <si>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</si>
  <si>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</si>
  <si>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</si>
  <si>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</si>
  <si>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</si>
  <si>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</si>
  <si>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</si>
  <si>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</si>
  <si>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</si>
  <si>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</si>
  <si>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</si>
  <si>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</si>
  <si>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</si>
  <si>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</si>
  <si>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</si>
  <si>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</si>
  <si>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</si>
  <si>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</si>
  <si>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</si>
  <si>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</si>
  <si>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</si>
  <si>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</si>
  <si>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</si>
  <si>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</si>
  <si>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</si>
  <si>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</si>
  <si>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</si>
  <si>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</si>
  <si>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</si>
  <si>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</si>
  <si>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</si>
  <si>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</si>
  <si>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</si>
  <si>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</si>
  <si>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</si>
  <si>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</si>
  <si>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</si>
  <si>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</si>
  <si>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</si>
  <si>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</si>
  <si>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</si>
  <si>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</si>
  <si>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</si>
  <si>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</si>
  <si>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</si>
  <si>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</si>
  <si>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</si>
  <si>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</si>
  <si>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</si>
  <si>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</si>
  <si>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</si>
  <si>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</si>
  <si>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</si>
  <si>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</si>
  <si>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</si>
  <si>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</si>
  <si>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</si>
  <si>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</si>
  <si>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</si>
  <si>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</si>
  <si>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</si>
  <si>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</si>
  <si>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</si>
  <si>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</si>
  <si>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</si>
  <si>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</si>
  <si>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</si>
  <si>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</si>
  <si>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</si>
  <si>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</si>
  <si>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</si>
  <si>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</si>
  <si>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</si>
  <si>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</si>
  <si>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</si>
  <si>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</si>
  <si>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</si>
  <si>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</si>
  <si>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</si>
  <si>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</si>
  <si>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</si>
  <si>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</si>
  <si>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</si>
  <si>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</si>
  <si>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</si>
  <si>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</si>
  <si>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</si>
  <si>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</si>
  <si>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</si>
  <si>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</si>
  <si>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</si>
  <si>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</si>
  <si>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</si>
  <si>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</si>
  <si>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</si>
  <si>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</si>
  <si>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</si>
  <si>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</si>
  <si>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</si>
  <si>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</si>
  <si>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</si>
  <si>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</si>
  <si>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</si>
  <si>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</si>
  <si>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</si>
  <si>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</si>
  <si>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</si>
  <si>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</si>
  <si>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</si>
  <si>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</si>
  <si>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</si>
  <si>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</si>
  <si>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</si>
  <si>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</si>
  <si>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</si>
  <si>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</si>
  <si>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</si>
  <si>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</si>
  <si>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</si>
  <si>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</si>
  <si>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</si>
  <si>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</si>
  <si>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</si>
  <si>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</si>
  <si>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</si>
  <si>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</si>
  <si>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</si>
  <si>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</si>
  <si>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</si>
  <si>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</si>
  <si>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</si>
  <si>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</si>
  <si>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</si>
  <si>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</si>
  <si>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</si>
  <si>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</si>
  <si>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</si>
  <si>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</si>
  <si>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</si>
  <si>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</si>
  <si>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</si>
  <si>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</si>
  <si>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</si>
  <si>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</si>
  <si>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</si>
  <si>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</si>
  <si>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</si>
  <si>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</si>
  <si>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</si>
  <si>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</si>
  <si>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</si>
  <si>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</si>
  <si>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</si>
  <si>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</si>
  <si>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</si>
  <si>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</si>
  <si>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</si>
  <si>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</si>
  <si>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</si>
  <si>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</si>
  <si>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</si>
  <si>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</si>
  <si>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</si>
  <si>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</si>
  <si>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</si>
  <si>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</si>
  <si>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</si>
  <si>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</si>
  <si>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</si>
  <si>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</si>
  <si>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</si>
  <si>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</si>
  <si>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</si>
  <si>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</si>
  <si>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</si>
  <si>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</si>
  <si>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</si>
  <si>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</si>
  <si>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</si>
  <si>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</si>
  <si>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</si>
  <si>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</si>
  <si>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</si>
  <si>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</si>
  <si>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</si>
  <si>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</si>
  <si>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</si>
  <si>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</si>
  <si>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</si>
  <si>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</si>
  <si>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</si>
  <si>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</si>
  <si>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</si>
  <si>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</si>
  <si>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</si>
  <si>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</si>
  <si>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</si>
  <si>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</si>
  <si>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</si>
  <si>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</si>
  <si>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</si>
  <si>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</si>
  <si>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</si>
  <si>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</si>
  <si>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</si>
  <si>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</si>
  <si>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</si>
  <si>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</si>
  <si>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</si>
  <si>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</si>
  <si>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</si>
  <si>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</si>
  <si>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</si>
  <si>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</si>
  <si>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</si>
  <si>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</si>
  <si>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</si>
  <si>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</si>
  <si>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</si>
  <si>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</si>
  <si>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</si>
  <si>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</si>
  <si>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</si>
  <si>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</si>
  <si>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</si>
  <si>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</si>
  <si>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</si>
  <si>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</si>
  <si>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</si>
  <si>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</si>
  <si>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</si>
  <si>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</si>
  <si>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</si>
  <si>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</si>
  <si>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</si>
  <si>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</si>
  <si>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</si>
  <si>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</si>
  <si>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</si>
  <si>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</si>
  <si>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</si>
  <si>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</si>
  <si>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</si>
  <si>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</si>
  <si>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</si>
  <si>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</si>
  <si>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</si>
  <si>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</si>
  <si>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</si>
  <si>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</si>
  <si>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</si>
  <si>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</si>
  <si>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</si>
  <si>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</si>
  <si>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</si>
  <si>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</si>
  <si>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</si>
  <si>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</si>
  <si>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</si>
  <si>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</si>
  <si>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</si>
  <si>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</si>
  <si>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</si>
  <si>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</si>
  <si>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</si>
  <si>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</si>
  <si>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</si>
  <si>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</si>
  <si>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</si>
  <si>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</si>
  <si>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</si>
  <si>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</si>
  <si>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</si>
  <si>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</si>
  <si>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</si>
  <si>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</si>
  <si>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</si>
  <si>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</si>
  <si>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</si>
  <si>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</si>
  <si>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</si>
  <si>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</si>
  <si>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</si>
  <si>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</si>
  <si>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</si>
  <si>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</si>
  <si>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</si>
  <si>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</si>
  <si>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</si>
  <si>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</si>
  <si>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</si>
  <si>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</si>
  <si>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</si>
  <si>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</si>
  <si>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</si>
  <si>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</si>
  <si>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</si>
  <si>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</si>
  <si>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</si>
  <si>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</si>
  <si>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</si>
  <si>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</si>
  <si>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</si>
  <si>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</si>
  <si>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</si>
  <si>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</si>
  <si>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</si>
  <si>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</si>
  <si>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</si>
  <si>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</si>
  <si>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</si>
  <si>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</si>
  <si>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</si>
  <si>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</si>
  <si>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</si>
  <si>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</si>
  <si>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</si>
  <si>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</si>
  <si>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</si>
  <si>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</si>
  <si>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</si>
  <si>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</si>
  <si>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</si>
  <si>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</si>
  <si>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</si>
  <si>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</si>
  <si>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</si>
  <si>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</si>
  <si>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</si>
  <si>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</si>
  <si>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</si>
  <si>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</si>
  <si>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</si>
  <si>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</si>
  <si>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</si>
  <si>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</si>
  <si>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</si>
  <si>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</si>
  <si>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</si>
  <si>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</si>
  <si>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</si>
  <si>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</si>
  <si>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</si>
  <si>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</si>
  <si>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</si>
  <si>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</si>
  <si>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</si>
  <si>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</si>
  <si>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</si>
  <si>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</si>
  <si>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</si>
  <si>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</si>
  <si>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</si>
  <si>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</si>
  <si>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</si>
  <si>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</si>
  <si>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</si>
  <si>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</si>
  <si>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</si>
  <si>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</si>
  <si>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</si>
  <si>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</si>
  <si>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</si>
  <si>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</si>
  <si>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</si>
  <si>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</si>
  <si>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</si>
  <si>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</si>
  <si>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</si>
  <si>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</si>
  <si>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</si>
  <si>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</si>
  <si>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</si>
  <si>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</si>
  <si>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</si>
  <si>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</si>
  <si>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</si>
  <si>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</si>
  <si>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</si>
  <si>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</si>
  <si>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</si>
  <si>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</si>
  <si>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</si>
  <si>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</si>
  <si>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</si>
  <si>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</si>
  <si>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</si>
  <si>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</si>
  <si>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</si>
  <si>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</si>
  <si>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</si>
  <si>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</si>
  <si>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</si>
  <si>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</si>
  <si>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</si>
  <si>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</si>
  <si>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</si>
  <si>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</si>
  <si>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</si>
  <si>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</si>
  <si>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</si>
  <si>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</si>
  <si>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</si>
  <si>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</si>
  <si>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</si>
  <si>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</si>
  <si>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</si>
  <si>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</si>
  <si>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</si>
  <si>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</si>
  <si>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</si>
  <si>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</si>
  <si>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</si>
  <si>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</si>
  <si>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</si>
  <si>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</si>
  <si>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</si>
  <si>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</si>
  <si>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</si>
  <si>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</si>
  <si>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</si>
  <si>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</si>
  <si>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</si>
  <si>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</si>
  <si>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</si>
  <si>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</si>
  <si>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</si>
  <si>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</si>
  <si>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</si>
  <si>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</si>
  <si>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</si>
  <si>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</si>
  <si>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</si>
  <si>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</si>
  <si>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</si>
  <si>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</si>
  <si>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</si>
  <si>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</si>
  <si>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</si>
  <si>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</si>
  <si>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</si>
  <si>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</si>
  <si>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</si>
  <si>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</si>
  <si>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</si>
  <si>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</si>
  <si>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</si>
  <si>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</si>
  <si>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</si>
  <si>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</si>
  <si>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</si>
  <si>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</si>
  <si>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</si>
  <si>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</si>
  <si>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</si>
  <si>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</si>
  <si>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</si>
  <si>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</si>
  <si>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</si>
  <si>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</si>
  <si>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</si>
  <si>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</si>
  <si>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</si>
  <si>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</si>
  <si>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</si>
  <si>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</si>
  <si>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</si>
  <si>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</si>
  <si>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</si>
  <si>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</si>
  <si>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</si>
  <si>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</si>
  <si>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АСЕЛА АД</t>
  </si>
  <si>
    <t>АК ПЛАСТИК</t>
  </si>
  <si>
    <t>ЗАВАРЪЧНИ МАШИНИ АД-гр.Перник</t>
  </si>
  <si>
    <t>Богдан Атанасов Бибов</t>
  </si>
  <si>
    <t>Никола Пеев Мишев</t>
  </si>
  <si>
    <t>3Аванс за инвестиции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</si>
</sst>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D20" sqref="D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43008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43033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ЦВЕТКОВА РАШКОВА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43008</v>
      </c>
    </row>
    <row r="11" spans="1:2" ht="15.75">
      <c r="A11" s="7" t="s">
        <v>977</v>
      </c>
      <c r="B11" s="578">
        <v>43033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30.09.2017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48294</v>
      </c>
      <c r="D6" s="675">
        <f aca="true" t="shared" si="0" ref="D6:D15">C6-E6</f>
        <v>0</v>
      </c>
      <c r="E6" s="674">
        <f>'1-Баланс'!G95</f>
        <v>48294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24470</v>
      </c>
      <c r="D7" s="675">
        <f t="shared" si="0"/>
        <v>16832</v>
      </c>
      <c r="E7" s="674">
        <f>'1-Баланс'!G18</f>
        <v>7638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428</v>
      </c>
      <c r="D8" s="675">
        <f t="shared" si="0"/>
        <v>0</v>
      </c>
      <c r="E8" s="674">
        <f>ABS('2-Отчет за доходите'!C44)-ABS('2-Отчет за доходите'!G44)</f>
        <v>428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81</v>
      </c>
      <c r="D9" s="675">
        <f t="shared" si="0"/>
        <v>0</v>
      </c>
      <c r="E9" s="674">
        <f>'3-Отчет за паричния поток'!C45</f>
        <v>81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57</v>
      </c>
      <c r="D10" s="675">
        <f t="shared" si="0"/>
        <v>0</v>
      </c>
      <c r="E10" s="674">
        <f>'3-Отчет за паричния поток'!C46</f>
        <v>57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24470</v>
      </c>
      <c r="D11" s="675">
        <f t="shared" si="0"/>
        <v>0</v>
      </c>
      <c r="E11" s="674">
        <f>'4-Отчет за собствения капитал'!L34</f>
        <v>24470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1846</v>
      </c>
      <c r="D12" s="675">
        <f t="shared" si="0"/>
        <v>0</v>
      </c>
      <c r="E12" s="674">
        <f>'Справка 5'!C27+'Справка 5'!C97</f>
        <v>1846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0.01766696937174936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0.017490805067429505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0.01796507723304231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0.008862384561229139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1.0173955454397658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2.207120341183015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1.8059521602076767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0.005655479325050992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0.0052846282217689595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0.8982906299825726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0.5016358139727503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0.34760584408659484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0.9736003269309358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0.4933117985671098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1021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0.041724560686554966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0.07714125918823905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12.33764888658726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43008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43008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5330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43008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15000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43008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211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43008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87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43008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67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43008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419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43008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557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43008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22633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43008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43008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43008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43008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9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43008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43008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43008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43008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43008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43008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43008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1846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43008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1846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43008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43008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43008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43008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43008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43008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43008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43008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43008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43008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1846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43008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43008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43008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43008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43008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43008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43008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43008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24488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43008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2466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43008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1317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43008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21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43008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523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43008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43008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43008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4327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43008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318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43008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7371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43008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21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43008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11540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43008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166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43008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43008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43008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43008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19418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43008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43008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43008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43008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43008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43008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4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43008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43008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35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43008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43008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43008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43008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57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43008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43008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23806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43008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48294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43008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43008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7638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43008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43008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43008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43008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43008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43008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19490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43008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4496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43008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11487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43008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764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43008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43008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10723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43008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35473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43008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-19069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43008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1967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43008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-21036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43008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43008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428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43008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43008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-18641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43008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24470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43008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43008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2454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43008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154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43008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43008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43008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7041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43008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43008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9652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43008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1073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43008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43008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496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43008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1817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43008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13038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43008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36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43008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84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43008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10582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43008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470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43008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5140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43008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3546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43008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196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43008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608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43008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391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43008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231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43008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43008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43008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10716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43008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43008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43008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70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43008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10786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43008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48294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43008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17276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43008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492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43008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910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43008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4458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43008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861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43008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85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43008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-353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43008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229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43008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43008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43008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23958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43008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593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43008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43008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43008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52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43008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646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43008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24604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43008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428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43008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43008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43008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24604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43008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428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43008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43008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43008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43008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43008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428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43008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43008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428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43008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25032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43008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23953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43008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43008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113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43008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158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43008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24226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43008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223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43008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43008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582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43008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43008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43008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43008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43008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583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43008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25032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43008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43008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43008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43008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25032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43008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43008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43008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43008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43008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25032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43008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23534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43008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-15872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43008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43008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-5345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43008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-495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43008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43008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43008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43008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43008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43008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1821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43008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-824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43008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43008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-400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43008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2348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43008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317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43008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43008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43008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43008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43008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43008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1441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43008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43008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43008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675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43008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-3878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43008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-7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43008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-76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43008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43008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43008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-3286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43008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-24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43008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81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43008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57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43008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43008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43008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43008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43008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43008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43008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43008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43008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43008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43008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43008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43008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43008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43008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43008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43008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43008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43008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43008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43008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43008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43008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43008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43008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19490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43008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43008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43008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43008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19490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43008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43008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43008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43008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43008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43008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43008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43008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43008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43008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43008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43008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43008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43008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19490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43008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43008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43008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19490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43008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4496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43008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43008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43008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43008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4496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43008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43008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43008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43008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43008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43008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43008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43008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43008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43008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43008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43008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43008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43008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4496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43008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43008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43008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4496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43008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764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43008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43008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43008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43008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764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43008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43008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43008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43008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43008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43008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43008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43008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43008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43008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43008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43008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43008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43008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764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43008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43008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43008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764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43008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43008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43008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43008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43008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43008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43008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43008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43008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43008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43008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43008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43008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43008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43008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43008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43008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43008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43008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43008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43008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43008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43008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10723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43008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43008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43008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43008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10723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43008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43008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43008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43008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43008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43008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43008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43008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43008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43008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43008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43008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43008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43008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10723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43008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43008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43008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10723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43008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1967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43008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43008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43008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43008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1967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43008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428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43008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43008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43008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43008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43008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43008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43008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43008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43008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43008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43008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43008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43008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2395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43008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43008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43008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2395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43008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-21036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43008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43008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43008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43008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-21036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43008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43008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43008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43008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43008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43008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43008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43008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43008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43008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43008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43008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43008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43008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-21036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43008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43008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43008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-21036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43008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43008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43008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43008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43008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43008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43008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43008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43008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43008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43008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43008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43008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43008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43008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43008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43008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43008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43008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43008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43008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43008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43008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24042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43008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43008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43008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43008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24042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43008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428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43008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43008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43008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43008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43008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43008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43008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43008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43008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43008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43008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43008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43008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24470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43008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43008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43008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24470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43008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43008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43008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43008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43008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43008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43008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43008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43008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43008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43008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43008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43008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43008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43008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43008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43008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43008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43008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43008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43008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43008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43008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43008</v>
      </c>
      <c r="D462" s="105" t="s">
        <v>526</v>
      </c>
      <c r="E462" s="496">
        <v>1</v>
      </c>
      <c r="F462" s="105" t="s">
        <v>525</v>
      </c>
      <c r="H462" s="105">
        <f>'Справка 6'!D12</f>
        <v>7948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43008</v>
      </c>
      <c r="D463" s="105" t="s">
        <v>529</v>
      </c>
      <c r="E463" s="496">
        <v>1</v>
      </c>
      <c r="F463" s="105" t="s">
        <v>528</v>
      </c>
      <c r="H463" s="105">
        <f>'Справка 6'!D13</f>
        <v>39478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43008</v>
      </c>
      <c r="D464" s="105" t="s">
        <v>532</v>
      </c>
      <c r="E464" s="496">
        <v>1</v>
      </c>
      <c r="F464" s="105" t="s">
        <v>531</v>
      </c>
      <c r="H464" s="105">
        <f>'Справка 6'!D14</f>
        <v>541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43008</v>
      </c>
      <c r="D465" s="105" t="s">
        <v>535</v>
      </c>
      <c r="E465" s="496">
        <v>1</v>
      </c>
      <c r="F465" s="105" t="s">
        <v>534</v>
      </c>
      <c r="H465" s="105">
        <f>'Справка 6'!D15</f>
        <v>512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43008</v>
      </c>
      <c r="D466" s="105" t="s">
        <v>537</v>
      </c>
      <c r="E466" s="496">
        <v>1</v>
      </c>
      <c r="F466" s="105" t="s">
        <v>536</v>
      </c>
      <c r="H466" s="105">
        <f>'Справка 6'!D16</f>
        <v>106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43008</v>
      </c>
      <c r="D467" s="105" t="s">
        <v>540</v>
      </c>
      <c r="E467" s="496">
        <v>1</v>
      </c>
      <c r="F467" s="105" t="s">
        <v>539</v>
      </c>
      <c r="H467" s="105">
        <f>'Справка 6'!D17</f>
        <v>600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43008</v>
      </c>
      <c r="D468" s="105" t="s">
        <v>543</v>
      </c>
      <c r="E468" s="496">
        <v>1</v>
      </c>
      <c r="F468" s="105" t="s">
        <v>542</v>
      </c>
      <c r="H468" s="105">
        <f>'Справка 6'!D18</f>
        <v>5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43008</v>
      </c>
      <c r="D469" s="105" t="s">
        <v>545</v>
      </c>
      <c r="E469" s="496">
        <v>1</v>
      </c>
      <c r="F469" s="105" t="s">
        <v>828</v>
      </c>
      <c r="H469" s="105">
        <f>'Справка 6'!D19</f>
        <v>50152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43008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43008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43008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43008</v>
      </c>
      <c r="D473" s="105" t="s">
        <v>555</v>
      </c>
      <c r="E473" s="496">
        <v>1</v>
      </c>
      <c r="F473" s="105" t="s">
        <v>554</v>
      </c>
      <c r="H473" s="105">
        <f>'Справка 6'!D24</f>
        <v>61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43008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43008</v>
      </c>
      <c r="D475" s="105" t="s">
        <v>558</v>
      </c>
      <c r="E475" s="496">
        <v>1</v>
      </c>
      <c r="F475" s="105" t="s">
        <v>542</v>
      </c>
      <c r="H475" s="105">
        <f>'Справка 6'!D26</f>
        <v>1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43008</v>
      </c>
      <c r="D476" s="105" t="s">
        <v>560</v>
      </c>
      <c r="E476" s="496">
        <v>1</v>
      </c>
      <c r="F476" s="105" t="s">
        <v>863</v>
      </c>
      <c r="H476" s="105">
        <f>'Справка 6'!D27</f>
        <v>62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43008</v>
      </c>
      <c r="D477" s="105" t="s">
        <v>562</v>
      </c>
      <c r="E477" s="496">
        <v>1</v>
      </c>
      <c r="F477" s="105" t="s">
        <v>561</v>
      </c>
      <c r="H477" s="105">
        <f>'Справка 6'!D29</f>
        <v>1846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43008</v>
      </c>
      <c r="D478" s="105" t="s">
        <v>563</v>
      </c>
      <c r="E478" s="496">
        <v>1</v>
      </c>
      <c r="F478" s="105" t="s">
        <v>108</v>
      </c>
      <c r="H478" s="105">
        <f>'Справка 6'!D30</f>
        <v>1846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43008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43008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43008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43008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43008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43008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43008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43008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43008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43008</v>
      </c>
      <c r="D488" s="105" t="s">
        <v>578</v>
      </c>
      <c r="E488" s="496">
        <v>1</v>
      </c>
      <c r="F488" s="105" t="s">
        <v>827</v>
      </c>
      <c r="H488" s="105">
        <f>'Справка 6'!D40</f>
        <v>1846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43008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43008</v>
      </c>
      <c r="D490" s="105" t="s">
        <v>583</v>
      </c>
      <c r="E490" s="496">
        <v>1</v>
      </c>
      <c r="F490" s="105" t="s">
        <v>582</v>
      </c>
      <c r="H490" s="105">
        <f>'Справка 6'!D42</f>
        <v>52060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43008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43008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43008</v>
      </c>
      <c r="D493" s="105" t="s">
        <v>529</v>
      </c>
      <c r="E493" s="496">
        <v>2</v>
      </c>
      <c r="F493" s="105" t="s">
        <v>528</v>
      </c>
      <c r="H493" s="105">
        <f>'Справка 6'!E13</f>
        <v>519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43008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43008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43008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43008</v>
      </c>
      <c r="D497" s="105" t="s">
        <v>540</v>
      </c>
      <c r="E497" s="496">
        <v>2</v>
      </c>
      <c r="F497" s="105" t="s">
        <v>539</v>
      </c>
      <c r="H497" s="105">
        <f>'Справка 6'!E17</f>
        <v>337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43008</v>
      </c>
      <c r="D498" s="105" t="s">
        <v>543</v>
      </c>
      <c r="E498" s="496">
        <v>2</v>
      </c>
      <c r="F498" s="105" t="s">
        <v>542</v>
      </c>
      <c r="H498" s="105">
        <f>'Справка 6'!E18</f>
        <v>557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43008</v>
      </c>
      <c r="D499" s="105" t="s">
        <v>545</v>
      </c>
      <c r="E499" s="496">
        <v>2</v>
      </c>
      <c r="F499" s="105" t="s">
        <v>828</v>
      </c>
      <c r="H499" s="105">
        <f>'Справка 6'!E19</f>
        <v>1413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43008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43008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43008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43008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43008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43008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43008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43008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43008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43008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43008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43008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43008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43008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43008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43008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43008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43008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43008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43008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43008</v>
      </c>
      <c r="D520" s="105" t="s">
        <v>583</v>
      </c>
      <c r="E520" s="496">
        <v>2</v>
      </c>
      <c r="F520" s="105" t="s">
        <v>582</v>
      </c>
      <c r="H520" s="105">
        <f>'Справка 6'!E42</f>
        <v>1413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43008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43008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43008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43008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43008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43008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43008</v>
      </c>
      <c r="D527" s="105" t="s">
        <v>540</v>
      </c>
      <c r="E527" s="496">
        <v>3</v>
      </c>
      <c r="F527" s="105" t="s">
        <v>539</v>
      </c>
      <c r="H527" s="105">
        <f>'Справка 6'!F17</f>
        <v>518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43008</v>
      </c>
      <c r="D528" s="105" t="s">
        <v>543</v>
      </c>
      <c r="E528" s="496">
        <v>3</v>
      </c>
      <c r="F528" s="105" t="s">
        <v>542</v>
      </c>
      <c r="H528" s="105">
        <f>'Справка 6'!F18</f>
        <v>5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43008</v>
      </c>
      <c r="D529" s="105" t="s">
        <v>545</v>
      </c>
      <c r="E529" s="496">
        <v>3</v>
      </c>
      <c r="F529" s="105" t="s">
        <v>828</v>
      </c>
      <c r="H529" s="105">
        <f>'Справка 6'!F19</f>
        <v>523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43008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43008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43008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43008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43008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43008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43008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43008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43008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43008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43008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43008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43008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43008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43008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43008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43008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43008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43008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43008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43008</v>
      </c>
      <c r="D550" s="105" t="s">
        <v>583</v>
      </c>
      <c r="E550" s="496">
        <v>3</v>
      </c>
      <c r="F550" s="105" t="s">
        <v>582</v>
      </c>
      <c r="H550" s="105">
        <f>'Справка 6'!F42</f>
        <v>523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43008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43008</v>
      </c>
      <c r="D552" s="105" t="s">
        <v>526</v>
      </c>
      <c r="E552" s="496">
        <v>4</v>
      </c>
      <c r="F552" s="105" t="s">
        <v>525</v>
      </c>
      <c r="H552" s="105">
        <f>'Справка 6'!G12</f>
        <v>7948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43008</v>
      </c>
      <c r="D553" s="105" t="s">
        <v>529</v>
      </c>
      <c r="E553" s="496">
        <v>4</v>
      </c>
      <c r="F553" s="105" t="s">
        <v>528</v>
      </c>
      <c r="H553" s="105">
        <f>'Справка 6'!G13</f>
        <v>39997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43008</v>
      </c>
      <c r="D554" s="105" t="s">
        <v>532</v>
      </c>
      <c r="E554" s="496">
        <v>4</v>
      </c>
      <c r="F554" s="105" t="s">
        <v>531</v>
      </c>
      <c r="H554" s="105">
        <f>'Справка 6'!G14</f>
        <v>541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43008</v>
      </c>
      <c r="D555" s="105" t="s">
        <v>535</v>
      </c>
      <c r="E555" s="496">
        <v>4</v>
      </c>
      <c r="F555" s="105" t="s">
        <v>534</v>
      </c>
      <c r="H555" s="105">
        <f>'Справка 6'!G15</f>
        <v>512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43008</v>
      </c>
      <c r="D556" s="105" t="s">
        <v>537</v>
      </c>
      <c r="E556" s="496">
        <v>4</v>
      </c>
      <c r="F556" s="105" t="s">
        <v>536</v>
      </c>
      <c r="H556" s="105">
        <f>'Справка 6'!G16</f>
        <v>106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43008</v>
      </c>
      <c r="D557" s="105" t="s">
        <v>540</v>
      </c>
      <c r="E557" s="496">
        <v>4</v>
      </c>
      <c r="F557" s="105" t="s">
        <v>539</v>
      </c>
      <c r="H557" s="105">
        <f>'Справка 6'!G17</f>
        <v>419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43008</v>
      </c>
      <c r="D558" s="105" t="s">
        <v>543</v>
      </c>
      <c r="E558" s="496">
        <v>4</v>
      </c>
      <c r="F558" s="105" t="s">
        <v>542</v>
      </c>
      <c r="H558" s="105">
        <f>'Справка 6'!G18</f>
        <v>557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43008</v>
      </c>
      <c r="D559" s="105" t="s">
        <v>545</v>
      </c>
      <c r="E559" s="496">
        <v>4</v>
      </c>
      <c r="F559" s="105" t="s">
        <v>828</v>
      </c>
      <c r="H559" s="105">
        <f>'Справка 6'!G19</f>
        <v>51042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43008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43008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43008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43008</v>
      </c>
      <c r="D563" s="105" t="s">
        <v>555</v>
      </c>
      <c r="E563" s="496">
        <v>4</v>
      </c>
      <c r="F563" s="105" t="s">
        <v>554</v>
      </c>
      <c r="H563" s="105">
        <f>'Справка 6'!G24</f>
        <v>61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43008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43008</v>
      </c>
      <c r="D565" s="105" t="s">
        <v>558</v>
      </c>
      <c r="E565" s="496">
        <v>4</v>
      </c>
      <c r="F565" s="105" t="s">
        <v>542</v>
      </c>
      <c r="H565" s="105">
        <f>'Справка 6'!G26</f>
        <v>1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43008</v>
      </c>
      <c r="D566" s="105" t="s">
        <v>560</v>
      </c>
      <c r="E566" s="496">
        <v>4</v>
      </c>
      <c r="F566" s="105" t="s">
        <v>863</v>
      </c>
      <c r="H566" s="105">
        <f>'Справка 6'!G27</f>
        <v>62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43008</v>
      </c>
      <c r="D567" s="105" t="s">
        <v>562</v>
      </c>
      <c r="E567" s="496">
        <v>4</v>
      </c>
      <c r="F567" s="105" t="s">
        <v>561</v>
      </c>
      <c r="H567" s="105">
        <f>'Справка 6'!G29</f>
        <v>1846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43008</v>
      </c>
      <c r="D568" s="105" t="s">
        <v>563</v>
      </c>
      <c r="E568" s="496">
        <v>4</v>
      </c>
      <c r="F568" s="105" t="s">
        <v>108</v>
      </c>
      <c r="H568" s="105">
        <f>'Справка 6'!G30</f>
        <v>1846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43008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43008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43008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43008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43008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43008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43008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43008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43008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43008</v>
      </c>
      <c r="D578" s="105" t="s">
        <v>578</v>
      </c>
      <c r="E578" s="496">
        <v>4</v>
      </c>
      <c r="F578" s="105" t="s">
        <v>827</v>
      </c>
      <c r="H578" s="105">
        <f>'Справка 6'!G40</f>
        <v>1846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43008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43008</v>
      </c>
      <c r="D580" s="105" t="s">
        <v>583</v>
      </c>
      <c r="E580" s="496">
        <v>4</v>
      </c>
      <c r="F580" s="105" t="s">
        <v>582</v>
      </c>
      <c r="H580" s="105">
        <f>'Справка 6'!G42</f>
        <v>52950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43008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43008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43008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43008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43008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43008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43008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43008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43008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43008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43008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43008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43008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43008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43008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43008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43008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43008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43008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43008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43008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43008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43008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43008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43008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43008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43008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43008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43008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43008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43008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43008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43008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43008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43008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43008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43008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43008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43008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43008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43008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43008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43008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43008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43008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43008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43008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43008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43008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43008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43008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43008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43008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43008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43008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43008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43008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43008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43008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43008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43008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43008</v>
      </c>
      <c r="D642" s="105" t="s">
        <v>526</v>
      </c>
      <c r="E642" s="496">
        <v>7</v>
      </c>
      <c r="F642" s="105" t="s">
        <v>525</v>
      </c>
      <c r="H642" s="105">
        <f>'Справка 6'!J12</f>
        <v>7948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43008</v>
      </c>
      <c r="D643" s="105" t="s">
        <v>529</v>
      </c>
      <c r="E643" s="496">
        <v>7</v>
      </c>
      <c r="F643" s="105" t="s">
        <v>528</v>
      </c>
      <c r="H643" s="105">
        <f>'Справка 6'!J13</f>
        <v>39997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43008</v>
      </c>
      <c r="D644" s="105" t="s">
        <v>532</v>
      </c>
      <c r="E644" s="496">
        <v>7</v>
      </c>
      <c r="F644" s="105" t="s">
        <v>531</v>
      </c>
      <c r="H644" s="105">
        <f>'Справка 6'!J14</f>
        <v>541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43008</v>
      </c>
      <c r="D645" s="105" t="s">
        <v>535</v>
      </c>
      <c r="E645" s="496">
        <v>7</v>
      </c>
      <c r="F645" s="105" t="s">
        <v>534</v>
      </c>
      <c r="H645" s="105">
        <f>'Справка 6'!J15</f>
        <v>512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43008</v>
      </c>
      <c r="D646" s="105" t="s">
        <v>537</v>
      </c>
      <c r="E646" s="496">
        <v>7</v>
      </c>
      <c r="F646" s="105" t="s">
        <v>536</v>
      </c>
      <c r="H646" s="105">
        <f>'Справка 6'!J16</f>
        <v>106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43008</v>
      </c>
      <c r="D647" s="105" t="s">
        <v>540</v>
      </c>
      <c r="E647" s="496">
        <v>7</v>
      </c>
      <c r="F647" s="105" t="s">
        <v>539</v>
      </c>
      <c r="H647" s="105">
        <f>'Справка 6'!J17</f>
        <v>419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43008</v>
      </c>
      <c r="D648" s="105" t="s">
        <v>543</v>
      </c>
      <c r="E648" s="496">
        <v>7</v>
      </c>
      <c r="F648" s="105" t="s">
        <v>542</v>
      </c>
      <c r="H648" s="105">
        <f>'Справка 6'!J18</f>
        <v>557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43008</v>
      </c>
      <c r="D649" s="105" t="s">
        <v>545</v>
      </c>
      <c r="E649" s="496">
        <v>7</v>
      </c>
      <c r="F649" s="105" t="s">
        <v>828</v>
      </c>
      <c r="H649" s="105">
        <f>'Справка 6'!J19</f>
        <v>51042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43008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43008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43008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43008</v>
      </c>
      <c r="D653" s="105" t="s">
        <v>555</v>
      </c>
      <c r="E653" s="496">
        <v>7</v>
      </c>
      <c r="F653" s="105" t="s">
        <v>554</v>
      </c>
      <c r="H653" s="105">
        <f>'Справка 6'!J24</f>
        <v>61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43008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43008</v>
      </c>
      <c r="D655" s="105" t="s">
        <v>558</v>
      </c>
      <c r="E655" s="496">
        <v>7</v>
      </c>
      <c r="F655" s="105" t="s">
        <v>542</v>
      </c>
      <c r="H655" s="105">
        <f>'Справка 6'!J26</f>
        <v>1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43008</v>
      </c>
      <c r="D656" s="105" t="s">
        <v>560</v>
      </c>
      <c r="E656" s="496">
        <v>7</v>
      </c>
      <c r="F656" s="105" t="s">
        <v>863</v>
      </c>
      <c r="H656" s="105">
        <f>'Справка 6'!J27</f>
        <v>62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43008</v>
      </c>
      <c r="D657" s="105" t="s">
        <v>562</v>
      </c>
      <c r="E657" s="496">
        <v>7</v>
      </c>
      <c r="F657" s="105" t="s">
        <v>561</v>
      </c>
      <c r="H657" s="105">
        <f>'Справка 6'!J29</f>
        <v>1846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43008</v>
      </c>
      <c r="D658" s="105" t="s">
        <v>563</v>
      </c>
      <c r="E658" s="496">
        <v>7</v>
      </c>
      <c r="F658" s="105" t="s">
        <v>108</v>
      </c>
      <c r="H658" s="105">
        <f>'Справка 6'!J30</f>
        <v>1846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43008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43008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43008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43008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43008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43008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43008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43008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43008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43008</v>
      </c>
      <c r="D668" s="105" t="s">
        <v>578</v>
      </c>
      <c r="E668" s="496">
        <v>7</v>
      </c>
      <c r="F668" s="105" t="s">
        <v>827</v>
      </c>
      <c r="H668" s="105">
        <f>'Справка 6'!J40</f>
        <v>1846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43008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43008</v>
      </c>
      <c r="D670" s="105" t="s">
        <v>583</v>
      </c>
      <c r="E670" s="496">
        <v>7</v>
      </c>
      <c r="F670" s="105" t="s">
        <v>582</v>
      </c>
      <c r="H670" s="105">
        <f>'Справка 6'!J42</f>
        <v>52950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43008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43008</v>
      </c>
      <c r="D672" s="105" t="s">
        <v>526</v>
      </c>
      <c r="E672" s="496">
        <v>8</v>
      </c>
      <c r="F672" s="105" t="s">
        <v>525</v>
      </c>
      <c r="H672" s="105">
        <f>'Справка 6'!K12</f>
        <v>2509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43008</v>
      </c>
      <c r="D673" s="105" t="s">
        <v>529</v>
      </c>
      <c r="E673" s="496">
        <v>8</v>
      </c>
      <c r="F673" s="105" t="s">
        <v>528</v>
      </c>
      <c r="H673" s="105">
        <f>'Справка 6'!K13</f>
        <v>24232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43008</v>
      </c>
      <c r="D674" s="105" t="s">
        <v>532</v>
      </c>
      <c r="E674" s="496">
        <v>8</v>
      </c>
      <c r="F674" s="105" t="s">
        <v>531</v>
      </c>
      <c r="H674" s="105">
        <f>'Справка 6'!K14</f>
        <v>321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43008</v>
      </c>
      <c r="D675" s="105" t="s">
        <v>535</v>
      </c>
      <c r="E675" s="496">
        <v>8</v>
      </c>
      <c r="F675" s="105" t="s">
        <v>534</v>
      </c>
      <c r="H675" s="105">
        <f>'Справка 6'!K15</f>
        <v>405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43008</v>
      </c>
      <c r="D676" s="105" t="s">
        <v>537</v>
      </c>
      <c r="E676" s="496">
        <v>8</v>
      </c>
      <c r="F676" s="105" t="s">
        <v>536</v>
      </c>
      <c r="H676" s="105">
        <f>'Справка 6'!K16</f>
        <v>34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43008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43008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43008</v>
      </c>
      <c r="D679" s="105" t="s">
        <v>545</v>
      </c>
      <c r="E679" s="496">
        <v>8</v>
      </c>
      <c r="F679" s="105" t="s">
        <v>828</v>
      </c>
      <c r="H679" s="105">
        <f>'Справка 6'!K19</f>
        <v>27501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43008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43008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43008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43008</v>
      </c>
      <c r="D683" s="105" t="s">
        <v>555</v>
      </c>
      <c r="E683" s="496">
        <v>8</v>
      </c>
      <c r="F683" s="105" t="s">
        <v>554</v>
      </c>
      <c r="H683" s="105">
        <f>'Справка 6'!K24</f>
        <v>51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43008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43008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43008</v>
      </c>
      <c r="D686" s="105" t="s">
        <v>560</v>
      </c>
      <c r="E686" s="496">
        <v>8</v>
      </c>
      <c r="F686" s="105" t="s">
        <v>863</v>
      </c>
      <c r="H686" s="105">
        <f>'Справка 6'!K27</f>
        <v>51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43008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43008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43008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43008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43008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43008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43008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43008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43008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43008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43008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43008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43008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43008</v>
      </c>
      <c r="D700" s="105" t="s">
        <v>583</v>
      </c>
      <c r="E700" s="496">
        <v>8</v>
      </c>
      <c r="F700" s="105" t="s">
        <v>582</v>
      </c>
      <c r="H700" s="105">
        <f>'Справка 6'!K42</f>
        <v>27552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43008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43008</v>
      </c>
      <c r="D702" s="105" t="s">
        <v>526</v>
      </c>
      <c r="E702" s="496">
        <v>9</v>
      </c>
      <c r="F702" s="105" t="s">
        <v>525</v>
      </c>
      <c r="H702" s="105">
        <f>'Справка 6'!L12</f>
        <v>108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43008</v>
      </c>
      <c r="D703" s="105" t="s">
        <v>529</v>
      </c>
      <c r="E703" s="496">
        <v>9</v>
      </c>
      <c r="F703" s="105" t="s">
        <v>528</v>
      </c>
      <c r="H703" s="105">
        <f>'Справка 6'!L13</f>
        <v>766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43008</v>
      </c>
      <c r="D704" s="105" t="s">
        <v>532</v>
      </c>
      <c r="E704" s="496">
        <v>9</v>
      </c>
      <c r="F704" s="105" t="s">
        <v>531</v>
      </c>
      <c r="H704" s="105">
        <f>'Справка 6'!L14</f>
        <v>9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43008</v>
      </c>
      <c r="D705" s="105" t="s">
        <v>535</v>
      </c>
      <c r="E705" s="496">
        <v>9</v>
      </c>
      <c r="F705" s="105" t="s">
        <v>534</v>
      </c>
      <c r="H705" s="105">
        <f>'Справка 6'!L15</f>
        <v>20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43008</v>
      </c>
      <c r="D706" s="105" t="s">
        <v>537</v>
      </c>
      <c r="E706" s="496">
        <v>9</v>
      </c>
      <c r="F706" s="105" t="s">
        <v>536</v>
      </c>
      <c r="H706" s="105">
        <f>'Справка 6'!L16</f>
        <v>5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43008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43008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43008</v>
      </c>
      <c r="D709" s="105" t="s">
        <v>545</v>
      </c>
      <c r="E709" s="496">
        <v>9</v>
      </c>
      <c r="F709" s="105" t="s">
        <v>828</v>
      </c>
      <c r="H709" s="105">
        <f>'Справка 6'!L19</f>
        <v>908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43008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43008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43008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43008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43008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43008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43008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43008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43008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43008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43008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43008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43008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43008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43008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43008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43008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43008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43008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43008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43008</v>
      </c>
      <c r="D730" s="105" t="s">
        <v>583</v>
      </c>
      <c r="E730" s="496">
        <v>9</v>
      </c>
      <c r="F730" s="105" t="s">
        <v>582</v>
      </c>
      <c r="H730" s="105">
        <f>'Справка 6'!L42</f>
        <v>910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43008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43008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43008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43008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43008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43008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43008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43008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43008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43008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43008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43008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43008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43008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43008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43008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43008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43008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43008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43008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43008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43008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43008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43008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43008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43008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43008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43008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43008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43008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43008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43008</v>
      </c>
      <c r="D762" s="105" t="s">
        <v>526</v>
      </c>
      <c r="E762" s="496">
        <v>11</v>
      </c>
      <c r="F762" s="105" t="s">
        <v>525</v>
      </c>
      <c r="H762" s="105">
        <f>'Справка 6'!N12</f>
        <v>2617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43008</v>
      </c>
      <c r="D763" s="105" t="s">
        <v>529</v>
      </c>
      <c r="E763" s="496">
        <v>11</v>
      </c>
      <c r="F763" s="105" t="s">
        <v>528</v>
      </c>
      <c r="H763" s="105">
        <f>'Справка 6'!N13</f>
        <v>24998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43008</v>
      </c>
      <c r="D764" s="105" t="s">
        <v>532</v>
      </c>
      <c r="E764" s="496">
        <v>11</v>
      </c>
      <c r="F764" s="105" t="s">
        <v>531</v>
      </c>
      <c r="H764" s="105">
        <f>'Справка 6'!N14</f>
        <v>330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43008</v>
      </c>
      <c r="D765" s="105" t="s">
        <v>535</v>
      </c>
      <c r="E765" s="496">
        <v>11</v>
      </c>
      <c r="F765" s="105" t="s">
        <v>534</v>
      </c>
      <c r="H765" s="105">
        <f>'Справка 6'!N15</f>
        <v>425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43008</v>
      </c>
      <c r="D766" s="105" t="s">
        <v>537</v>
      </c>
      <c r="E766" s="496">
        <v>11</v>
      </c>
      <c r="F766" s="105" t="s">
        <v>536</v>
      </c>
      <c r="H766" s="105">
        <f>'Справка 6'!N16</f>
        <v>39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43008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43008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43008</v>
      </c>
      <c r="D769" s="105" t="s">
        <v>545</v>
      </c>
      <c r="E769" s="496">
        <v>11</v>
      </c>
      <c r="F769" s="105" t="s">
        <v>828</v>
      </c>
      <c r="H769" s="105">
        <f>'Справка 6'!N19</f>
        <v>28409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43008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43008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43008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43008</v>
      </c>
      <c r="D773" s="105" t="s">
        <v>555</v>
      </c>
      <c r="E773" s="496">
        <v>11</v>
      </c>
      <c r="F773" s="105" t="s">
        <v>554</v>
      </c>
      <c r="H773" s="105">
        <f>'Справка 6'!N24</f>
        <v>53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43008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43008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43008</v>
      </c>
      <c r="D776" s="105" t="s">
        <v>560</v>
      </c>
      <c r="E776" s="496">
        <v>11</v>
      </c>
      <c r="F776" s="105" t="s">
        <v>863</v>
      </c>
      <c r="H776" s="105">
        <f>'Справка 6'!N27</f>
        <v>53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43008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43008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43008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43008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43008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43008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43008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43008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43008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43008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43008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43008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43008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43008</v>
      </c>
      <c r="D790" s="105" t="s">
        <v>583</v>
      </c>
      <c r="E790" s="496">
        <v>11</v>
      </c>
      <c r="F790" s="105" t="s">
        <v>582</v>
      </c>
      <c r="H790" s="105">
        <f>'Справка 6'!N42</f>
        <v>28462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43008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43008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43008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43008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43008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43008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43008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43008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43008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43008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43008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43008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43008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43008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43008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43008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43008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43008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43008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43008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43008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43008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43008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43008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43008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43008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43008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43008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43008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43008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43008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43008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43008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43008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43008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43008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43008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43008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43008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43008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43008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43008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43008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43008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43008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43008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43008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43008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43008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43008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43008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43008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43008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43008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43008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43008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43008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43008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43008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43008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43008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43008</v>
      </c>
      <c r="D852" s="105" t="s">
        <v>526</v>
      </c>
      <c r="E852" s="496">
        <v>14</v>
      </c>
      <c r="F852" s="105" t="s">
        <v>525</v>
      </c>
      <c r="H852" s="105">
        <f>'Справка 6'!Q12</f>
        <v>2617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43008</v>
      </c>
      <c r="D853" s="105" t="s">
        <v>529</v>
      </c>
      <c r="E853" s="496">
        <v>14</v>
      </c>
      <c r="F853" s="105" t="s">
        <v>528</v>
      </c>
      <c r="H853" s="105">
        <f>'Справка 6'!Q13</f>
        <v>24998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43008</v>
      </c>
      <c r="D854" s="105" t="s">
        <v>532</v>
      </c>
      <c r="E854" s="496">
        <v>14</v>
      </c>
      <c r="F854" s="105" t="s">
        <v>531</v>
      </c>
      <c r="H854" s="105">
        <f>'Справка 6'!Q14</f>
        <v>330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43008</v>
      </c>
      <c r="D855" s="105" t="s">
        <v>535</v>
      </c>
      <c r="E855" s="496">
        <v>14</v>
      </c>
      <c r="F855" s="105" t="s">
        <v>534</v>
      </c>
      <c r="H855" s="105">
        <f>'Справка 6'!Q15</f>
        <v>425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43008</v>
      </c>
      <c r="D856" s="105" t="s">
        <v>537</v>
      </c>
      <c r="E856" s="496">
        <v>14</v>
      </c>
      <c r="F856" s="105" t="s">
        <v>536</v>
      </c>
      <c r="H856" s="105">
        <f>'Справка 6'!Q16</f>
        <v>39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43008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43008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43008</v>
      </c>
      <c r="D859" s="105" t="s">
        <v>545</v>
      </c>
      <c r="E859" s="496">
        <v>14</v>
      </c>
      <c r="F859" s="105" t="s">
        <v>828</v>
      </c>
      <c r="H859" s="105">
        <f>'Справка 6'!Q19</f>
        <v>28409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43008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43008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43008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43008</v>
      </c>
      <c r="D863" s="105" t="s">
        <v>555</v>
      </c>
      <c r="E863" s="496">
        <v>14</v>
      </c>
      <c r="F863" s="105" t="s">
        <v>554</v>
      </c>
      <c r="H863" s="105">
        <f>'Справка 6'!Q24</f>
        <v>53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43008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43008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43008</v>
      </c>
      <c r="D866" s="105" t="s">
        <v>560</v>
      </c>
      <c r="E866" s="496">
        <v>14</v>
      </c>
      <c r="F866" s="105" t="s">
        <v>863</v>
      </c>
      <c r="H866" s="105">
        <f>'Справка 6'!Q27</f>
        <v>53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43008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43008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43008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43008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43008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43008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43008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43008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43008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43008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43008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43008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43008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43008</v>
      </c>
      <c r="D880" s="105" t="s">
        <v>583</v>
      </c>
      <c r="E880" s="496">
        <v>14</v>
      </c>
      <c r="F880" s="105" t="s">
        <v>582</v>
      </c>
      <c r="H880" s="105">
        <f>'Справка 6'!Q42</f>
        <v>28462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43008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43008</v>
      </c>
      <c r="D882" s="105" t="s">
        <v>526</v>
      </c>
      <c r="E882" s="496">
        <v>15</v>
      </c>
      <c r="F882" s="105" t="s">
        <v>525</v>
      </c>
      <c r="H882" s="105">
        <f>'Справка 6'!R12</f>
        <v>5331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43008</v>
      </c>
      <c r="D883" s="105" t="s">
        <v>529</v>
      </c>
      <c r="E883" s="496">
        <v>15</v>
      </c>
      <c r="F883" s="105" t="s">
        <v>528</v>
      </c>
      <c r="H883" s="105">
        <f>'Справка 6'!R13</f>
        <v>14999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43008</v>
      </c>
      <c r="D884" s="105" t="s">
        <v>532</v>
      </c>
      <c r="E884" s="496">
        <v>15</v>
      </c>
      <c r="F884" s="105" t="s">
        <v>531</v>
      </c>
      <c r="H884" s="105">
        <f>'Справка 6'!R14</f>
        <v>211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43008</v>
      </c>
      <c r="D885" s="105" t="s">
        <v>535</v>
      </c>
      <c r="E885" s="496">
        <v>15</v>
      </c>
      <c r="F885" s="105" t="s">
        <v>534</v>
      </c>
      <c r="H885" s="105">
        <f>'Справка 6'!R15</f>
        <v>87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43008</v>
      </c>
      <c r="D886" s="105" t="s">
        <v>537</v>
      </c>
      <c r="E886" s="496">
        <v>15</v>
      </c>
      <c r="F886" s="105" t="s">
        <v>536</v>
      </c>
      <c r="H886" s="105">
        <f>'Справка 6'!R16</f>
        <v>67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43008</v>
      </c>
      <c r="D887" s="105" t="s">
        <v>540</v>
      </c>
      <c r="E887" s="496">
        <v>15</v>
      </c>
      <c r="F887" s="105" t="s">
        <v>539</v>
      </c>
      <c r="H887" s="105">
        <f>'Справка 6'!R17</f>
        <v>419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43008</v>
      </c>
      <c r="D888" s="105" t="s">
        <v>543</v>
      </c>
      <c r="E888" s="496">
        <v>15</v>
      </c>
      <c r="F888" s="105" t="s">
        <v>542</v>
      </c>
      <c r="H888" s="105">
        <f>'Справка 6'!R18</f>
        <v>557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43008</v>
      </c>
      <c r="D889" s="105" t="s">
        <v>545</v>
      </c>
      <c r="E889" s="496">
        <v>15</v>
      </c>
      <c r="F889" s="105" t="s">
        <v>828</v>
      </c>
      <c r="H889" s="105">
        <f>'Справка 6'!R19</f>
        <v>22633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43008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43008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43008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43008</v>
      </c>
      <c r="D893" s="105" t="s">
        <v>555</v>
      </c>
      <c r="E893" s="496">
        <v>15</v>
      </c>
      <c r="F893" s="105" t="s">
        <v>554</v>
      </c>
      <c r="H893" s="105">
        <f>'Справка 6'!R24</f>
        <v>8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43008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43008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43008</v>
      </c>
      <c r="D896" s="105" t="s">
        <v>560</v>
      </c>
      <c r="E896" s="496">
        <v>15</v>
      </c>
      <c r="F896" s="105" t="s">
        <v>863</v>
      </c>
      <c r="H896" s="105">
        <f>'Справка 6'!R27</f>
        <v>9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43008</v>
      </c>
      <c r="D897" s="105" t="s">
        <v>562</v>
      </c>
      <c r="E897" s="496">
        <v>15</v>
      </c>
      <c r="F897" s="105" t="s">
        <v>561</v>
      </c>
      <c r="H897" s="105">
        <f>'Справка 6'!R29</f>
        <v>1846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43008</v>
      </c>
      <c r="D898" s="105" t="s">
        <v>563</v>
      </c>
      <c r="E898" s="496">
        <v>15</v>
      </c>
      <c r="F898" s="105" t="s">
        <v>108</v>
      </c>
      <c r="H898" s="105">
        <f>'Справка 6'!R30</f>
        <v>1846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43008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43008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43008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43008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43008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43008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43008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43008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43008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43008</v>
      </c>
      <c r="D908" s="105" t="s">
        <v>578</v>
      </c>
      <c r="E908" s="496">
        <v>15</v>
      </c>
      <c r="F908" s="105" t="s">
        <v>827</v>
      </c>
      <c r="H908" s="105">
        <f>'Справка 6'!R40</f>
        <v>1846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43008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43008</v>
      </c>
      <c r="D910" s="105" t="s">
        <v>583</v>
      </c>
      <c r="E910" s="496">
        <v>15</v>
      </c>
      <c r="F910" s="105" t="s">
        <v>582</v>
      </c>
      <c r="H910" s="105">
        <f>'Справка 6'!R42</f>
        <v>24488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43008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43008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43008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43008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43008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43008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43008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43008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43008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43008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43008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43008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318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43008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68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43008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250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43008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43008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7371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43008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21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43008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11540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43008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166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43008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43008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43008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43008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43008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43008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43008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43008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43008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43008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43008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43008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19418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43008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19418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43008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43008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43008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43008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43008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43008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43008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43008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43008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43008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43008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43008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318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43008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68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43008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250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43008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43008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7371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43008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21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43008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11540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43008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166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43008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43008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43008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43008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43008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43008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43008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43008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43008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43008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43008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43008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19418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43008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19418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43008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43008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43008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43008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43008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43008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43008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43008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43008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43008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43008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43008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43008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43008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43008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43008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43008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43008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43008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43008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43008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43008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43008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43008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43008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43008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43008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43008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43008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43008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43008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43008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43008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2454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43008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2430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43008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43008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24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43008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154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43008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154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43008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43008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43008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43008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43008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43008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7041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43008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2893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43008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3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43008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12542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43008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496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43008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470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43008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101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43008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43008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369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43008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36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43008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36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43008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43008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43008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43008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84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43008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43008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84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43008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43008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43008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10112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43008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5140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43008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3546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43008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196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43008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608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43008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231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43008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43008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14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43008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217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43008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391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43008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43008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10716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43008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23754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43008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43008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43008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43008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43008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43008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43008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43008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43008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43008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43008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43008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43008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43008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43008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43008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43008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470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43008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101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43008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43008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369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43008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36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43008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36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43008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43008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43008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43008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84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43008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43008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84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43008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43008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43008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10112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43008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5140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43008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3546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43008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196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43008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608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43008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231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43008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43008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14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43008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217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43008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391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43008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14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43008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10716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43008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10716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43008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2454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43008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2430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43008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43008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24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43008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154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43008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154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43008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43008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43008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43008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43008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43008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7041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43008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2893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43008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3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43008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12542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43008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496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43008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43008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43008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43008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43008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43008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43008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43008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43008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43008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43008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43008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43008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43008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43008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43008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43008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43008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43008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43008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43008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43008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43008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43008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43008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43008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43008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13038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43008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43008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43008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43008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43008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43008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43008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43008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43008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43008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43008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43008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43008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43008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43008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43008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43008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43008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43008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43008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43008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43008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43008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43008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43008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43008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43008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43008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43008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43008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43008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43008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43008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43008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43008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43008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43008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43008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43008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43008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43008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43008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43008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43008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43008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43008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43008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43008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43008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43008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43008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43008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43008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43008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43008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43008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43008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43008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43008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43008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43008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43008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43008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43008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43008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43008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43008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43008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43008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43008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43008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43008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43008</v>
      </c>
      <c r="D1210" s="105" t="s">
        <v>786</v>
      </c>
      <c r="E1210" s="105">
        <v>1</v>
      </c>
      <c r="F1210" s="105" t="s">
        <v>771</v>
      </c>
      <c r="H1210" s="498">
        <f>'Справка 8'!C27</f>
        <v>31520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43008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43008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43008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43008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43008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43008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43008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43008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43008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43008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43008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43008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43008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43008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43008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43008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43008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43008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43008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43008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43008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43008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43008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43008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43008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43008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43008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43008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43008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43008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43008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43008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43008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43008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43008</v>
      </c>
      <c r="D1245" s="105" t="s">
        <v>772</v>
      </c>
      <c r="E1245" s="105">
        <v>4</v>
      </c>
      <c r="F1245" s="105" t="s">
        <v>762</v>
      </c>
      <c r="H1245" s="498">
        <f>'Справка 8'!F20</f>
        <v>4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43008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43008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43008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43008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43008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43008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43008</v>
      </c>
      <c r="D1252" s="105" t="s">
        <v>786</v>
      </c>
      <c r="E1252" s="105">
        <v>4</v>
      </c>
      <c r="F1252" s="105" t="s">
        <v>771</v>
      </c>
      <c r="H1252" s="498">
        <f>'Справка 8'!F27</f>
        <v>4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43008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43008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43008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43008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43008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43008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43008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43008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43008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43008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43008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43008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43008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43008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43008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43008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43008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43008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43008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43008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43008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43008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43008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43008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43008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43008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43008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43008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43008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43008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43008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43008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43008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43008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43008</v>
      </c>
      <c r="D1287" s="105" t="s">
        <v>772</v>
      </c>
      <c r="E1287" s="105">
        <v>7</v>
      </c>
      <c r="F1287" s="105" t="s">
        <v>762</v>
      </c>
      <c r="H1287" s="498">
        <f>'Справка 8'!I20</f>
        <v>4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43008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43008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43008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43008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43008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43008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43008</v>
      </c>
      <c r="D1294" s="105" t="s">
        <v>786</v>
      </c>
      <c r="E1294" s="105">
        <v>7</v>
      </c>
      <c r="F1294" s="105" t="s">
        <v>771</v>
      </c>
      <c r="H1294" s="498">
        <f>'Справка 8'!I27</f>
        <v>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43008</v>
      </c>
      <c r="D1296" s="105" t="s">
        <v>793</v>
      </c>
      <c r="E1296" s="105">
        <v>1</v>
      </c>
      <c r="F1296" s="105" t="s">
        <v>792</v>
      </c>
      <c r="H1296" s="498">
        <f>'Справка 5'!C27</f>
        <v>1846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43008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43008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43008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43008</v>
      </c>
      <c r="D1300" s="105" t="s">
        <v>802</v>
      </c>
      <c r="E1300" s="105">
        <v>1</v>
      </c>
      <c r="F1300" s="105" t="s">
        <v>791</v>
      </c>
      <c r="H1300" s="498">
        <f>'Справка 5'!C79</f>
        <v>1846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43008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43008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43008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43008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43008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43008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43008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43008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43008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43008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43008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43008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43008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43008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43008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43008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43008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43008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43008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43008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43008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43008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43008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43008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43008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43008</v>
      </c>
      <c r="D1326" s="105" t="s">
        <v>793</v>
      </c>
      <c r="E1326" s="105">
        <v>4</v>
      </c>
      <c r="F1326" s="105" t="s">
        <v>792</v>
      </c>
      <c r="H1326" s="498">
        <f>'Справка 5'!F27</f>
        <v>1846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43008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43008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43008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43008</v>
      </c>
      <c r="D1330" s="105" t="s">
        <v>802</v>
      </c>
      <c r="E1330" s="105">
        <v>4</v>
      </c>
      <c r="F1330" s="105" t="s">
        <v>791</v>
      </c>
      <c r="H1330" s="498">
        <f>'Справка 5'!F79</f>
        <v>1846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43008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43008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43008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43008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43008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72" sqref="C7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7638</v>
      </c>
      <c r="H12" s="196">
        <v>7638</v>
      </c>
    </row>
    <row r="13" spans="1:8" ht="15.75">
      <c r="A13" s="89" t="s">
        <v>27</v>
      </c>
      <c r="B13" s="91" t="s">
        <v>28</v>
      </c>
      <c r="C13" s="197">
        <v>5330</v>
      </c>
      <c r="D13" s="196">
        <v>5438</v>
      </c>
      <c r="E13" s="89" t="s">
        <v>846</v>
      </c>
      <c r="F13" s="93" t="s">
        <v>29</v>
      </c>
      <c r="G13" s="197">
        <v>7638</v>
      </c>
      <c r="H13" s="196">
        <v>7638</v>
      </c>
    </row>
    <row r="14" spans="1:8" ht="15.75">
      <c r="A14" s="89" t="s">
        <v>30</v>
      </c>
      <c r="B14" s="91" t="s">
        <v>31</v>
      </c>
      <c r="C14" s="197">
        <v>15000</v>
      </c>
      <c r="D14" s="196">
        <v>15248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211</v>
      </c>
      <c r="D15" s="196">
        <v>220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87</v>
      </c>
      <c r="D16" s="196">
        <v>107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67</v>
      </c>
      <c r="D17" s="196">
        <v>71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419</v>
      </c>
      <c r="D18" s="196">
        <v>600</v>
      </c>
      <c r="E18" s="481" t="s">
        <v>47</v>
      </c>
      <c r="F18" s="480" t="s">
        <v>48</v>
      </c>
      <c r="G18" s="609">
        <f>G12+G15+G16+G17</f>
        <v>7638</v>
      </c>
      <c r="H18" s="610">
        <f>H12+H15+H16+H17</f>
        <v>7638</v>
      </c>
    </row>
    <row r="19" spans="1:8" ht="15.75">
      <c r="A19" s="89" t="s">
        <v>49</v>
      </c>
      <c r="B19" s="91" t="s">
        <v>50</v>
      </c>
      <c r="C19" s="197">
        <v>557</v>
      </c>
      <c r="D19" s="196">
        <v>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22633</v>
      </c>
      <c r="D20" s="598">
        <f>SUM(D12:D19)</f>
        <v>22651</v>
      </c>
      <c r="E20" s="89" t="s">
        <v>54</v>
      </c>
      <c r="F20" s="93" t="s">
        <v>55</v>
      </c>
      <c r="G20" s="197">
        <v>19490</v>
      </c>
      <c r="H20" s="196">
        <v>19490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4496</v>
      </c>
      <c r="H21" s="196">
        <v>4496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11487</v>
      </c>
      <c r="H22" s="614">
        <f>SUM(H23:H25)</f>
        <v>11487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764</v>
      </c>
      <c r="H23" s="196">
        <v>764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9</v>
      </c>
      <c r="D25" s="196">
        <v>11</v>
      </c>
      <c r="E25" s="89" t="s">
        <v>73</v>
      </c>
      <c r="F25" s="93" t="s">
        <v>74</v>
      </c>
      <c r="G25" s="197">
        <v>10723</v>
      </c>
      <c r="H25" s="196">
        <v>10723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35473</v>
      </c>
      <c r="H26" s="598">
        <f>H20+H21+H22</f>
        <v>35473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9</v>
      </c>
      <c r="D28" s="598">
        <f>SUM(D24:D27)</f>
        <v>11</v>
      </c>
      <c r="E28" s="202" t="s">
        <v>84</v>
      </c>
      <c r="F28" s="93" t="s">
        <v>85</v>
      </c>
      <c r="G28" s="595">
        <f>SUM(G29:G31)</f>
        <v>-19069</v>
      </c>
      <c r="H28" s="596">
        <f>SUM(H29:H31)</f>
        <v>-19092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1967</v>
      </c>
      <c r="H29" s="196">
        <v>1944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-21036</v>
      </c>
      <c r="H30" s="196">
        <v>-21036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428</v>
      </c>
      <c r="H32" s="196">
        <v>23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-18641</v>
      </c>
      <c r="H34" s="598">
        <f>H28+H32+H33</f>
        <v>-19069</v>
      </c>
    </row>
    <row r="35" spans="1:8" ht="15.75">
      <c r="A35" s="89" t="s">
        <v>106</v>
      </c>
      <c r="B35" s="94" t="s">
        <v>107</v>
      </c>
      <c r="C35" s="595">
        <f>SUM(C36:C39)</f>
        <v>1846</v>
      </c>
      <c r="D35" s="596">
        <f>SUM(D36:D39)</f>
        <v>1846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1846</v>
      </c>
      <c r="D36" s="196">
        <v>1846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24470</v>
      </c>
      <c r="H37" s="600">
        <f>H26+H18+H34</f>
        <v>24042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2454</v>
      </c>
      <c r="H44" s="196">
        <v>2454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154</v>
      </c>
      <c r="H45" s="196">
        <v>154</v>
      </c>
    </row>
    <row r="46" spans="1:13" ht="15.75">
      <c r="A46" s="473" t="s">
        <v>137</v>
      </c>
      <c r="B46" s="96" t="s">
        <v>138</v>
      </c>
      <c r="C46" s="597">
        <f>C35+C40+C45</f>
        <v>1846</v>
      </c>
      <c r="D46" s="598">
        <f>D35+D40+D45</f>
        <v>1846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7041</v>
      </c>
      <c r="H48" s="196">
        <v>7041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</v>
      </c>
      <c r="H49" s="196">
        <v>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9652</v>
      </c>
      <c r="H50" s="596">
        <f>SUM(H44:H49)</f>
        <v>9652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1073</v>
      </c>
      <c r="H52" s="196">
        <v>1073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496</v>
      </c>
      <c r="H54" s="196">
        <v>496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1817</v>
      </c>
      <c r="H55" s="196">
        <v>1817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24488</v>
      </c>
      <c r="D56" s="602">
        <f>D20+D21+D22+D28+D33+D46+D52+D54+D55</f>
        <v>24508</v>
      </c>
      <c r="E56" s="100" t="s">
        <v>850</v>
      </c>
      <c r="F56" s="99" t="s">
        <v>172</v>
      </c>
      <c r="G56" s="599">
        <f>G50+G52+G53+G54+G55</f>
        <v>13038</v>
      </c>
      <c r="H56" s="600">
        <f>H50+H52+H53+H54+H55</f>
        <v>13038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2466</v>
      </c>
      <c r="D59" s="196">
        <v>2605</v>
      </c>
      <c r="E59" s="201" t="s">
        <v>180</v>
      </c>
      <c r="F59" s="486" t="s">
        <v>181</v>
      </c>
      <c r="G59" s="197">
        <v>36</v>
      </c>
      <c r="H59" s="196">
        <v>142</v>
      </c>
    </row>
    <row r="60" spans="1:13" ht="15.75">
      <c r="A60" s="89" t="s">
        <v>178</v>
      </c>
      <c r="B60" s="91" t="s">
        <v>179</v>
      </c>
      <c r="C60" s="197">
        <v>1317</v>
      </c>
      <c r="D60" s="196">
        <v>1124</v>
      </c>
      <c r="E60" s="89" t="s">
        <v>184</v>
      </c>
      <c r="F60" s="93" t="s">
        <v>185</v>
      </c>
      <c r="G60" s="197">
        <v>84</v>
      </c>
      <c r="H60" s="196">
        <v>2629</v>
      </c>
      <c r="M60" s="98"/>
    </row>
    <row r="61" spans="1:8" ht="15.75">
      <c r="A61" s="89" t="s">
        <v>182</v>
      </c>
      <c r="B61" s="91" t="s">
        <v>183</v>
      </c>
      <c r="C61" s="197">
        <v>21</v>
      </c>
      <c r="D61" s="196">
        <v>22</v>
      </c>
      <c r="E61" s="200" t="s">
        <v>188</v>
      </c>
      <c r="F61" s="93" t="s">
        <v>189</v>
      </c>
      <c r="G61" s="595">
        <f>SUM(G62:G68)</f>
        <v>10582</v>
      </c>
      <c r="H61" s="596">
        <f>SUM(H62:H68)</f>
        <v>12652</v>
      </c>
    </row>
    <row r="62" spans="1:13" ht="15.75">
      <c r="A62" s="89" t="s">
        <v>186</v>
      </c>
      <c r="B62" s="94" t="s">
        <v>187</v>
      </c>
      <c r="C62" s="197">
        <v>523</v>
      </c>
      <c r="D62" s="196">
        <v>564</v>
      </c>
      <c r="E62" s="200" t="s">
        <v>192</v>
      </c>
      <c r="F62" s="93" t="s">
        <v>193</v>
      </c>
      <c r="G62" s="197">
        <v>470</v>
      </c>
      <c r="H62" s="196">
        <v>1264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5140</v>
      </c>
      <c r="H63" s="196">
        <v>6871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3546</v>
      </c>
      <c r="H64" s="196">
        <v>2945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4327</v>
      </c>
      <c r="D65" s="598">
        <f>SUM(D59:D64)</f>
        <v>4315</v>
      </c>
      <c r="E65" s="89" t="s">
        <v>201</v>
      </c>
      <c r="F65" s="93" t="s">
        <v>202</v>
      </c>
      <c r="G65" s="197">
        <v>196</v>
      </c>
      <c r="H65" s="196">
        <v>65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608</v>
      </c>
      <c r="H66" s="196">
        <v>813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391</v>
      </c>
      <c r="H67" s="196">
        <v>370</v>
      </c>
    </row>
    <row r="68" spans="1:8" ht="15.75">
      <c r="A68" s="89" t="s">
        <v>206</v>
      </c>
      <c r="B68" s="91" t="s">
        <v>207</v>
      </c>
      <c r="C68" s="197">
        <v>318</v>
      </c>
      <c r="D68" s="196">
        <v>173</v>
      </c>
      <c r="E68" s="89" t="s">
        <v>212</v>
      </c>
      <c r="F68" s="93" t="s">
        <v>213</v>
      </c>
      <c r="G68" s="197">
        <v>231</v>
      </c>
      <c r="H68" s="196">
        <v>324</v>
      </c>
    </row>
    <row r="69" spans="1:8" ht="15.75">
      <c r="A69" s="89" t="s">
        <v>210</v>
      </c>
      <c r="B69" s="91" t="s">
        <v>211</v>
      </c>
      <c r="C69" s="197">
        <v>7371</v>
      </c>
      <c r="D69" s="196">
        <v>7126</v>
      </c>
      <c r="E69" s="201" t="s">
        <v>79</v>
      </c>
      <c r="F69" s="93" t="s">
        <v>216</v>
      </c>
      <c r="G69" s="197">
        <v>14</v>
      </c>
      <c r="H69" s="196">
        <v>37</v>
      </c>
    </row>
    <row r="70" spans="1:8" ht="15.75">
      <c r="A70" s="89" t="s">
        <v>214</v>
      </c>
      <c r="B70" s="91" t="s">
        <v>215</v>
      </c>
      <c r="C70" s="197">
        <v>21</v>
      </c>
      <c r="D70" s="196">
        <v>46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11540</v>
      </c>
      <c r="D71" s="196">
        <v>15594</v>
      </c>
      <c r="E71" s="474" t="s">
        <v>47</v>
      </c>
      <c r="F71" s="95" t="s">
        <v>223</v>
      </c>
      <c r="G71" s="597">
        <f>G59+G60+G61+G69+G70</f>
        <v>10716</v>
      </c>
      <c r="H71" s="598">
        <f>H59+H60+H61+H69+H70</f>
        <v>15460</v>
      </c>
    </row>
    <row r="72" spans="1:8" ht="15.75">
      <c r="A72" s="89" t="s">
        <v>221</v>
      </c>
      <c r="B72" s="91" t="s">
        <v>222</v>
      </c>
      <c r="C72" s="197">
        <v>166</v>
      </c>
      <c r="D72" s="196">
        <v>461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>
        <v>509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19418</v>
      </c>
      <c r="D76" s="598">
        <f>SUM(D68:D75)</f>
        <v>23909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70</v>
      </c>
      <c r="H77" s="479">
        <v>277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10786</v>
      </c>
      <c r="H79" s="600">
        <f>H71+H73+H75+H77</f>
        <v>15737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4</v>
      </c>
      <c r="D84" s="196">
        <v>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</v>
      </c>
      <c r="D85" s="598">
        <f>D84+D83+D79</f>
        <v>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35</v>
      </c>
      <c r="D88" s="196">
        <v>11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</v>
      </c>
      <c r="D89" s="196">
        <v>70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57</v>
      </c>
      <c r="D92" s="598">
        <f>SUM(D88:D91)</f>
        <v>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23806</v>
      </c>
      <c r="D94" s="602">
        <f>D65+D76+D85+D92+D93</f>
        <v>28309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48294</v>
      </c>
      <c r="D95" s="604">
        <f>D94+D56</f>
        <v>52817</v>
      </c>
      <c r="E95" s="229" t="s">
        <v>942</v>
      </c>
      <c r="F95" s="489" t="s">
        <v>268</v>
      </c>
      <c r="G95" s="603">
        <f>G37+G40+G56+G79</f>
        <v>48294</v>
      </c>
      <c r="H95" s="604">
        <f>H37+H40+H56+H79</f>
        <v>52817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43033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ЦВЕТКОВА РАШКОВА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1002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0">
      <selection activeCell="D49" sqref="D4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17276</v>
      </c>
      <c r="D12" s="317">
        <v>18321</v>
      </c>
      <c r="E12" s="194" t="s">
        <v>277</v>
      </c>
      <c r="F12" s="240" t="s">
        <v>278</v>
      </c>
      <c r="G12" s="316">
        <v>23953</v>
      </c>
      <c r="H12" s="317">
        <v>25055</v>
      </c>
    </row>
    <row r="13" spans="1:8" ht="15.75">
      <c r="A13" s="194" t="s">
        <v>279</v>
      </c>
      <c r="B13" s="190" t="s">
        <v>280</v>
      </c>
      <c r="C13" s="316">
        <v>492</v>
      </c>
      <c r="D13" s="317">
        <v>495</v>
      </c>
      <c r="E13" s="194" t="s">
        <v>281</v>
      </c>
      <c r="F13" s="240" t="s">
        <v>282</v>
      </c>
      <c r="G13" s="316">
        <v>2</v>
      </c>
      <c r="H13" s="317">
        <v>25</v>
      </c>
    </row>
    <row r="14" spans="1:8" ht="15.75">
      <c r="A14" s="194" t="s">
        <v>283</v>
      </c>
      <c r="B14" s="190" t="s">
        <v>284</v>
      </c>
      <c r="C14" s="316">
        <v>910</v>
      </c>
      <c r="D14" s="317">
        <v>1000</v>
      </c>
      <c r="E14" s="245" t="s">
        <v>285</v>
      </c>
      <c r="F14" s="240" t="s">
        <v>286</v>
      </c>
      <c r="G14" s="316">
        <v>113</v>
      </c>
      <c r="H14" s="317">
        <v>113</v>
      </c>
    </row>
    <row r="15" spans="1:8" ht="15.75">
      <c r="A15" s="194" t="s">
        <v>287</v>
      </c>
      <c r="B15" s="190" t="s">
        <v>288</v>
      </c>
      <c r="C15" s="316">
        <v>4458</v>
      </c>
      <c r="D15" s="317">
        <v>4195</v>
      </c>
      <c r="E15" s="245" t="s">
        <v>79</v>
      </c>
      <c r="F15" s="240" t="s">
        <v>289</v>
      </c>
      <c r="G15" s="316">
        <v>158</v>
      </c>
      <c r="H15" s="317">
        <v>185</v>
      </c>
    </row>
    <row r="16" spans="1:8" ht="15.75">
      <c r="A16" s="194" t="s">
        <v>290</v>
      </c>
      <c r="B16" s="190" t="s">
        <v>291</v>
      </c>
      <c r="C16" s="316">
        <v>861</v>
      </c>
      <c r="D16" s="317">
        <v>805</v>
      </c>
      <c r="E16" s="236" t="s">
        <v>52</v>
      </c>
      <c r="F16" s="264" t="s">
        <v>292</v>
      </c>
      <c r="G16" s="628">
        <f>SUM(G12:G15)</f>
        <v>24226</v>
      </c>
      <c r="H16" s="629">
        <f>SUM(H12:H15)</f>
        <v>25378</v>
      </c>
    </row>
    <row r="17" spans="1:8" ht="31.5">
      <c r="A17" s="194" t="s">
        <v>293</v>
      </c>
      <c r="B17" s="190" t="s">
        <v>294</v>
      </c>
      <c r="C17" s="316">
        <v>85</v>
      </c>
      <c r="D17" s="317">
        <v>177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-353</v>
      </c>
      <c r="D18" s="317">
        <v>-360</v>
      </c>
      <c r="E18" s="234" t="s">
        <v>297</v>
      </c>
      <c r="F18" s="238" t="s">
        <v>298</v>
      </c>
      <c r="G18" s="639">
        <v>223</v>
      </c>
      <c r="H18" s="640">
        <v>208</v>
      </c>
    </row>
    <row r="19" spans="1:8" ht="15.75">
      <c r="A19" s="194" t="s">
        <v>299</v>
      </c>
      <c r="B19" s="190" t="s">
        <v>300</v>
      </c>
      <c r="C19" s="316">
        <v>229</v>
      </c>
      <c r="D19" s="317">
        <v>387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23958</v>
      </c>
      <c r="D22" s="629">
        <f>SUM(D12:D18)+D19</f>
        <v>25020</v>
      </c>
      <c r="E22" s="194" t="s">
        <v>309</v>
      </c>
      <c r="F22" s="237" t="s">
        <v>310</v>
      </c>
      <c r="G22" s="316">
        <v>582</v>
      </c>
      <c r="H22" s="317">
        <v>600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593</v>
      </c>
      <c r="D25" s="317">
        <v>886</v>
      </c>
      <c r="E25" s="194" t="s">
        <v>318</v>
      </c>
      <c r="F25" s="237" t="s">
        <v>319</v>
      </c>
      <c r="G25" s="316">
        <v>1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>
        <v>1</v>
      </c>
      <c r="E27" s="236" t="s">
        <v>104</v>
      </c>
      <c r="F27" s="238" t="s">
        <v>326</v>
      </c>
      <c r="G27" s="628">
        <f>SUM(G22:G26)</f>
        <v>583</v>
      </c>
      <c r="H27" s="629">
        <f>SUM(H22:H26)</f>
        <v>600</v>
      </c>
    </row>
    <row r="28" spans="1:8" ht="15.75">
      <c r="A28" s="194" t="s">
        <v>79</v>
      </c>
      <c r="B28" s="237" t="s">
        <v>327</v>
      </c>
      <c r="C28" s="316">
        <v>52</v>
      </c>
      <c r="D28" s="317">
        <v>50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646</v>
      </c>
      <c r="D29" s="629">
        <f>SUM(D25:D28)</f>
        <v>937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24604</v>
      </c>
      <c r="D31" s="635">
        <f>D29+D22</f>
        <v>25957</v>
      </c>
      <c r="E31" s="251" t="s">
        <v>824</v>
      </c>
      <c r="F31" s="266" t="s">
        <v>331</v>
      </c>
      <c r="G31" s="253">
        <f>G16+G18+G27</f>
        <v>25032</v>
      </c>
      <c r="H31" s="254">
        <f>H16+H18+H27</f>
        <v>26186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428</v>
      </c>
      <c r="D33" s="244">
        <f>IF((H31-D31)&gt;0,H31-D31,0)</f>
        <v>229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24604</v>
      </c>
      <c r="D36" s="637">
        <f>D31-D34+D35</f>
        <v>25957</v>
      </c>
      <c r="E36" s="262" t="s">
        <v>346</v>
      </c>
      <c r="F36" s="256" t="s">
        <v>347</v>
      </c>
      <c r="G36" s="267">
        <f>G35-G34+G31</f>
        <v>25032</v>
      </c>
      <c r="H36" s="268">
        <f>H35-H34+H31</f>
        <v>26186</v>
      </c>
    </row>
    <row r="37" spans="1:8" ht="15.75">
      <c r="A37" s="261" t="s">
        <v>348</v>
      </c>
      <c r="B37" s="231" t="s">
        <v>349</v>
      </c>
      <c r="C37" s="634">
        <f>IF((G36-C36)&gt;0,G36-C36,0)</f>
        <v>428</v>
      </c>
      <c r="D37" s="635">
        <f>IF((H36-D36)&gt;0,H36-D36,0)</f>
        <v>229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428</v>
      </c>
      <c r="D42" s="244">
        <f>+IF((H36-D36-D38)&gt;0,H36-D36-D38,0)</f>
        <v>229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428</v>
      </c>
      <c r="D44" s="268">
        <f>IF(H42=0,IF(D42-D43&gt;0,D42-D43+H43,0),IF(H42-H43&lt;0,H43-H42+D42,0))</f>
        <v>229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25032</v>
      </c>
      <c r="D45" s="631">
        <f>D36+D38+D42</f>
        <v>26186</v>
      </c>
      <c r="E45" s="270" t="s">
        <v>373</v>
      </c>
      <c r="F45" s="272" t="s">
        <v>374</v>
      </c>
      <c r="G45" s="630">
        <f>G42+G36</f>
        <v>25032</v>
      </c>
      <c r="H45" s="631">
        <f>H42+H36</f>
        <v>26186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43033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ЦВЕТКОВА РАШКОВА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1002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4">
      <selection activeCell="D42" sqref="D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23534</v>
      </c>
      <c r="D11" s="196">
        <v>24854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-15872</v>
      </c>
      <c r="D12" s="196">
        <v>-18657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-5345</v>
      </c>
      <c r="D14" s="196">
        <v>-5025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-495</v>
      </c>
      <c r="D15" s="196">
        <v>-243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1821</v>
      </c>
      <c r="D21" s="659">
        <f>SUM(D11:D20)</f>
        <v>928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-824</v>
      </c>
      <c r="D23" s="196">
        <v>-120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-400</v>
      </c>
      <c r="D25" s="196">
        <v>-1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2348</v>
      </c>
      <c r="D26" s="196">
        <v>3989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317</v>
      </c>
      <c r="D27" s="196">
        <v>236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1441</v>
      </c>
      <c r="D33" s="659">
        <f>SUM(D23:D32)</f>
        <v>4117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675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-3878</v>
      </c>
      <c r="D38" s="196">
        <v>-3647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-7</v>
      </c>
      <c r="D39" s="196">
        <v>-141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-76</v>
      </c>
      <c r="D40" s="196">
        <v>-155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-1156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-3286</v>
      </c>
      <c r="D43" s="661">
        <f>SUM(D35:D42)</f>
        <v>-5099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-24</v>
      </c>
      <c r="D44" s="307">
        <f>D43+D33+D21</f>
        <v>-54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81</v>
      </c>
      <c r="D45" s="309">
        <v>121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57</v>
      </c>
      <c r="D46" s="311">
        <f>D45+D44</f>
        <v>67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43033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ЦВЕТКОВА РАШКОВА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 customHeight="1">
      <c r="A59" s="696"/>
      <c r="B59" s="701" t="s">
        <v>1001</v>
      </c>
      <c r="C59" s="701"/>
      <c r="D59" s="701"/>
      <c r="E59" s="701"/>
      <c r="F59" s="574"/>
      <c r="G59" s="45"/>
      <c r="H59" s="42"/>
    </row>
    <row r="60" spans="1:8" ht="15" customHeight="1">
      <c r="A60" s="696"/>
      <c r="B60" s="701"/>
      <c r="C60" s="701"/>
      <c r="D60" s="701"/>
      <c r="E60" s="701"/>
      <c r="F60" s="574"/>
      <c r="G60" s="45"/>
      <c r="H60" s="42"/>
    </row>
    <row r="61" spans="1:8" ht="15" customHeight="1">
      <c r="A61" s="696"/>
      <c r="B61" s="701" t="s">
        <v>1002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E29" sqref="E2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7638</v>
      </c>
      <c r="D13" s="584">
        <f>'1-Баланс'!H20</f>
        <v>19490</v>
      </c>
      <c r="E13" s="584">
        <f>'1-Баланс'!H21</f>
        <v>4496</v>
      </c>
      <c r="F13" s="584">
        <f>'1-Баланс'!H23</f>
        <v>764</v>
      </c>
      <c r="G13" s="584">
        <f>'1-Баланс'!H24</f>
        <v>0</v>
      </c>
      <c r="H13" s="585">
        <v>10723</v>
      </c>
      <c r="I13" s="584">
        <f>'1-Баланс'!H29+'1-Баланс'!H32</f>
        <v>1967</v>
      </c>
      <c r="J13" s="584">
        <f>'1-Баланс'!H30+'1-Баланс'!H33</f>
        <v>-21036</v>
      </c>
      <c r="K13" s="585"/>
      <c r="L13" s="584">
        <f>SUM(C13:K13)</f>
        <v>24042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7638</v>
      </c>
      <c r="D17" s="653">
        <f aca="true" t="shared" si="2" ref="D17:M17">D13+D14</f>
        <v>19490</v>
      </c>
      <c r="E17" s="653">
        <f t="shared" si="2"/>
        <v>4496</v>
      </c>
      <c r="F17" s="653">
        <f t="shared" si="2"/>
        <v>764</v>
      </c>
      <c r="G17" s="653">
        <f t="shared" si="2"/>
        <v>0</v>
      </c>
      <c r="H17" s="653">
        <f t="shared" si="2"/>
        <v>10723</v>
      </c>
      <c r="I17" s="653">
        <f t="shared" si="2"/>
        <v>1967</v>
      </c>
      <c r="J17" s="653">
        <f t="shared" si="2"/>
        <v>-21036</v>
      </c>
      <c r="K17" s="653">
        <f t="shared" si="2"/>
        <v>0</v>
      </c>
      <c r="L17" s="584">
        <f t="shared" si="1"/>
        <v>24042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428</v>
      </c>
      <c r="J18" s="584">
        <f>+'1-Баланс'!G33</f>
        <v>0</v>
      </c>
      <c r="K18" s="585"/>
      <c r="L18" s="584">
        <f t="shared" si="1"/>
        <v>428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7638</v>
      </c>
      <c r="D31" s="653">
        <f aca="true" t="shared" si="6" ref="D31:M31">D19+D22+D23+D26+D30+D29+D17+D18</f>
        <v>19490</v>
      </c>
      <c r="E31" s="653">
        <f t="shared" si="6"/>
        <v>4496</v>
      </c>
      <c r="F31" s="653">
        <f t="shared" si="6"/>
        <v>764</v>
      </c>
      <c r="G31" s="653">
        <f t="shared" si="6"/>
        <v>0</v>
      </c>
      <c r="H31" s="653">
        <f t="shared" si="6"/>
        <v>10723</v>
      </c>
      <c r="I31" s="653">
        <f t="shared" si="6"/>
        <v>2395</v>
      </c>
      <c r="J31" s="653">
        <f t="shared" si="6"/>
        <v>-21036</v>
      </c>
      <c r="K31" s="653">
        <f t="shared" si="6"/>
        <v>0</v>
      </c>
      <c r="L31" s="584">
        <f t="shared" si="1"/>
        <v>24470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7638</v>
      </c>
      <c r="D34" s="587">
        <f t="shared" si="7"/>
        <v>19490</v>
      </c>
      <c r="E34" s="587">
        <f t="shared" si="7"/>
        <v>4496</v>
      </c>
      <c r="F34" s="587">
        <f t="shared" si="7"/>
        <v>764</v>
      </c>
      <c r="G34" s="587">
        <f t="shared" si="7"/>
        <v>0</v>
      </c>
      <c r="H34" s="587">
        <f t="shared" si="7"/>
        <v>10723</v>
      </c>
      <c r="I34" s="587">
        <f t="shared" si="7"/>
        <v>2395</v>
      </c>
      <c r="J34" s="587">
        <f t="shared" si="7"/>
        <v>-21036</v>
      </c>
      <c r="K34" s="587">
        <f t="shared" si="7"/>
        <v>0</v>
      </c>
      <c r="L34" s="651">
        <f t="shared" si="1"/>
        <v>24470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43033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ЦВЕТКОВА РАШКОВА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 customHeight="1">
      <c r="A43" s="696"/>
      <c r="B43" s="701" t="s">
        <v>1001</v>
      </c>
      <c r="C43" s="701"/>
      <c r="D43" s="701"/>
      <c r="E43" s="701"/>
      <c r="F43" s="574"/>
      <c r="G43" s="45"/>
      <c r="H43" s="42"/>
      <c r="M43" s="169"/>
    </row>
    <row r="44" spans="1:13" ht="15" customHeight="1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" customHeight="1">
      <c r="A45" s="696"/>
      <c r="B45" s="701" t="s">
        <v>1002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5">
      <selection activeCell="C63" sqref="C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30.09.2017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64</v>
      </c>
      <c r="D12" s="92">
        <v>51</v>
      </c>
      <c r="E12" s="92"/>
      <c r="F12" s="469">
        <f>C12-E12</f>
        <v>64</v>
      </c>
    </row>
    <row r="13" spans="1:6" ht="15.75">
      <c r="A13" s="679" t="s">
        <v>1004</v>
      </c>
      <c r="B13" s="680"/>
      <c r="C13" s="92">
        <v>2</v>
      </c>
      <c r="D13" s="92">
        <v>100</v>
      </c>
      <c r="E13" s="92"/>
      <c r="F13" s="469">
        <f aca="true" t="shared" si="0" ref="F13:F26">C13-E13</f>
        <v>2</v>
      </c>
    </row>
    <row r="14" spans="1:6" ht="15.75">
      <c r="A14" s="679" t="s">
        <v>1008</v>
      </c>
      <c r="B14" s="680"/>
      <c r="C14" s="92">
        <v>1780</v>
      </c>
      <c r="D14" s="92"/>
      <c r="E14" s="92"/>
      <c r="F14" s="469">
        <f t="shared" si="0"/>
        <v>1780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1846</v>
      </c>
      <c r="D27" s="472"/>
      <c r="E27" s="472">
        <f>SUM(E12:E26)</f>
        <v>0</v>
      </c>
      <c r="F27" s="472">
        <f>SUM(F12:F26)</f>
        <v>1846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1005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1846</v>
      </c>
      <c r="D79" s="472"/>
      <c r="E79" s="472">
        <f>E78+E61+E44+E27</f>
        <v>0</v>
      </c>
      <c r="F79" s="472">
        <f>F78+F61+F44+F27</f>
        <v>1846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43033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ЦВЕТКОВА РАШКОВА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 customHeight="1">
      <c r="A156" s="696"/>
      <c r="B156" s="701" t="s">
        <v>1001</v>
      </c>
      <c r="C156" s="701"/>
      <c r="D156" s="701"/>
      <c r="E156" s="701"/>
      <c r="F156" s="574"/>
      <c r="G156" s="45"/>
      <c r="H156" s="42"/>
    </row>
    <row r="157" spans="1:8" ht="15" customHeight="1">
      <c r="A157" s="696"/>
      <c r="B157" s="701"/>
      <c r="C157" s="701"/>
      <c r="D157" s="701"/>
      <c r="E157" s="701"/>
      <c r="F157" s="574"/>
      <c r="G157" s="45"/>
      <c r="H157" s="42"/>
    </row>
    <row r="158" spans="1:8" ht="15" customHeight="1">
      <c r="A158" s="696"/>
      <c r="B158" s="701" t="s">
        <v>1002</v>
      </c>
      <c r="C158" s="701"/>
      <c r="D158" s="701"/>
      <c r="E158" s="701"/>
      <c r="F158" s="574"/>
      <c r="G158" s="45"/>
      <c r="H158" s="42"/>
    </row>
    <row r="159" spans="1:8" ht="15" customHeight="1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L28" sqref="L2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7948</v>
      </c>
      <c r="E12" s="328"/>
      <c r="F12" s="328">
        <v>0</v>
      </c>
      <c r="G12" s="329">
        <f aca="true" t="shared" si="2" ref="G12:G41">D12+E12-F12</f>
        <v>7948</v>
      </c>
      <c r="H12" s="328"/>
      <c r="I12" s="328"/>
      <c r="J12" s="329">
        <f aca="true" t="shared" si="3" ref="J12:J41">G12+H12-I12</f>
        <v>7948</v>
      </c>
      <c r="K12" s="328">
        <v>2509</v>
      </c>
      <c r="L12" s="328">
        <v>108</v>
      </c>
      <c r="M12" s="328"/>
      <c r="N12" s="329">
        <f aca="true" t="shared" si="4" ref="N12:N41">K12+L12-M12</f>
        <v>2617</v>
      </c>
      <c r="O12" s="328"/>
      <c r="P12" s="328"/>
      <c r="Q12" s="329">
        <f t="shared" si="0"/>
        <v>2617</v>
      </c>
      <c r="R12" s="340">
        <f t="shared" si="1"/>
        <v>5331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39478</v>
      </c>
      <c r="E13" s="328">
        <v>519</v>
      </c>
      <c r="F13" s="328"/>
      <c r="G13" s="329">
        <f t="shared" si="2"/>
        <v>39997</v>
      </c>
      <c r="H13" s="328"/>
      <c r="I13" s="328"/>
      <c r="J13" s="329">
        <f t="shared" si="3"/>
        <v>39997</v>
      </c>
      <c r="K13" s="328">
        <v>24232</v>
      </c>
      <c r="L13" s="328">
        <v>766</v>
      </c>
      <c r="M13" s="328"/>
      <c r="N13" s="329">
        <f t="shared" si="4"/>
        <v>24998</v>
      </c>
      <c r="O13" s="328"/>
      <c r="P13" s="328"/>
      <c r="Q13" s="329">
        <f t="shared" si="0"/>
        <v>24998</v>
      </c>
      <c r="R13" s="340">
        <f t="shared" si="1"/>
        <v>14999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541</v>
      </c>
      <c r="E14" s="328"/>
      <c r="F14" s="328"/>
      <c r="G14" s="329">
        <f t="shared" si="2"/>
        <v>541</v>
      </c>
      <c r="H14" s="328"/>
      <c r="I14" s="328"/>
      <c r="J14" s="329">
        <f t="shared" si="3"/>
        <v>541</v>
      </c>
      <c r="K14" s="328">
        <v>321</v>
      </c>
      <c r="L14" s="328">
        <v>9</v>
      </c>
      <c r="M14" s="328"/>
      <c r="N14" s="329">
        <f t="shared" si="4"/>
        <v>330</v>
      </c>
      <c r="O14" s="328"/>
      <c r="P14" s="328"/>
      <c r="Q14" s="329">
        <f t="shared" si="0"/>
        <v>330</v>
      </c>
      <c r="R14" s="340">
        <f t="shared" si="1"/>
        <v>211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512</v>
      </c>
      <c r="E15" s="328"/>
      <c r="F15" s="328"/>
      <c r="G15" s="329">
        <f t="shared" si="2"/>
        <v>512</v>
      </c>
      <c r="H15" s="328"/>
      <c r="I15" s="328"/>
      <c r="J15" s="329">
        <f t="shared" si="3"/>
        <v>512</v>
      </c>
      <c r="K15" s="328">
        <v>405</v>
      </c>
      <c r="L15" s="328">
        <v>20</v>
      </c>
      <c r="M15" s="328"/>
      <c r="N15" s="329">
        <f t="shared" si="4"/>
        <v>425</v>
      </c>
      <c r="O15" s="328"/>
      <c r="P15" s="328"/>
      <c r="Q15" s="329">
        <f t="shared" si="0"/>
        <v>425</v>
      </c>
      <c r="R15" s="340">
        <f t="shared" si="1"/>
        <v>87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106</v>
      </c>
      <c r="E16" s="328"/>
      <c r="F16" s="328"/>
      <c r="G16" s="329">
        <f t="shared" si="2"/>
        <v>106</v>
      </c>
      <c r="H16" s="328"/>
      <c r="I16" s="328"/>
      <c r="J16" s="329">
        <f t="shared" si="3"/>
        <v>106</v>
      </c>
      <c r="K16" s="328">
        <v>34</v>
      </c>
      <c r="L16" s="328">
        <v>5</v>
      </c>
      <c r="M16" s="328"/>
      <c r="N16" s="329">
        <f t="shared" si="4"/>
        <v>39</v>
      </c>
      <c r="O16" s="328"/>
      <c r="P16" s="328"/>
      <c r="Q16" s="329">
        <f t="shared" si="0"/>
        <v>39</v>
      </c>
      <c r="R16" s="340">
        <f t="shared" si="1"/>
        <v>67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600</v>
      </c>
      <c r="E17" s="328">
        <v>337</v>
      </c>
      <c r="F17" s="328">
        <v>518</v>
      </c>
      <c r="G17" s="329">
        <f t="shared" si="2"/>
        <v>419</v>
      </c>
      <c r="H17" s="328"/>
      <c r="I17" s="328"/>
      <c r="J17" s="329">
        <f t="shared" si="3"/>
        <v>419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419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</v>
      </c>
      <c r="E18" s="328">
        <v>557</v>
      </c>
      <c r="F18" s="328">
        <v>5</v>
      </c>
      <c r="G18" s="329">
        <f t="shared" si="2"/>
        <v>557</v>
      </c>
      <c r="H18" s="328"/>
      <c r="I18" s="328"/>
      <c r="J18" s="329">
        <f t="shared" si="3"/>
        <v>557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557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50152</v>
      </c>
      <c r="E19" s="330">
        <f>SUM(E11:E18)</f>
        <v>1413</v>
      </c>
      <c r="F19" s="330">
        <f>SUM(F11:F18)</f>
        <v>523</v>
      </c>
      <c r="G19" s="329">
        <f t="shared" si="2"/>
        <v>51042</v>
      </c>
      <c r="H19" s="330">
        <f>SUM(H11:H18)</f>
        <v>0</v>
      </c>
      <c r="I19" s="330">
        <f>SUM(I11:I18)</f>
        <v>0</v>
      </c>
      <c r="J19" s="329">
        <f t="shared" si="3"/>
        <v>51042</v>
      </c>
      <c r="K19" s="330">
        <f>SUM(K11:K18)</f>
        <v>27501</v>
      </c>
      <c r="L19" s="330">
        <f>SUM(L11:L18)</f>
        <v>908</v>
      </c>
      <c r="M19" s="330">
        <f>SUM(M11:M18)</f>
        <v>0</v>
      </c>
      <c r="N19" s="329">
        <f t="shared" si="4"/>
        <v>28409</v>
      </c>
      <c r="O19" s="330">
        <f>SUM(O11:O18)</f>
        <v>0</v>
      </c>
      <c r="P19" s="330">
        <f>SUM(P11:P18)</f>
        <v>0</v>
      </c>
      <c r="Q19" s="329">
        <f t="shared" si="0"/>
        <v>28409</v>
      </c>
      <c r="R19" s="340">
        <f t="shared" si="1"/>
        <v>22633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61</v>
      </c>
      <c r="E24" s="328"/>
      <c r="F24" s="328"/>
      <c r="G24" s="329">
        <f t="shared" si="2"/>
        <v>61</v>
      </c>
      <c r="H24" s="328"/>
      <c r="I24" s="328"/>
      <c r="J24" s="329">
        <f t="shared" si="3"/>
        <v>61</v>
      </c>
      <c r="K24" s="328">
        <v>51</v>
      </c>
      <c r="L24" s="328">
        <v>2</v>
      </c>
      <c r="M24" s="328"/>
      <c r="N24" s="329">
        <f t="shared" si="4"/>
        <v>53</v>
      </c>
      <c r="O24" s="328"/>
      <c r="P24" s="328"/>
      <c r="Q24" s="329">
        <f t="shared" si="0"/>
        <v>53</v>
      </c>
      <c r="R24" s="340">
        <f t="shared" si="1"/>
        <v>8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</v>
      </c>
      <c r="E26" s="328"/>
      <c r="F26" s="328"/>
      <c r="G26" s="329">
        <f t="shared" si="2"/>
        <v>1</v>
      </c>
      <c r="H26" s="328"/>
      <c r="I26" s="328"/>
      <c r="J26" s="329">
        <f t="shared" si="3"/>
        <v>1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62</v>
      </c>
      <c r="H27" s="332">
        <f t="shared" si="5"/>
        <v>0</v>
      </c>
      <c r="I27" s="332">
        <f t="shared" si="5"/>
        <v>0</v>
      </c>
      <c r="J27" s="333">
        <f t="shared" si="3"/>
        <v>62</v>
      </c>
      <c r="K27" s="332">
        <f t="shared" si="5"/>
        <v>51</v>
      </c>
      <c r="L27" s="332">
        <f t="shared" si="5"/>
        <v>2</v>
      </c>
      <c r="M27" s="332">
        <f t="shared" si="5"/>
        <v>0</v>
      </c>
      <c r="N27" s="333">
        <f t="shared" si="4"/>
        <v>53</v>
      </c>
      <c r="O27" s="332">
        <f t="shared" si="5"/>
        <v>0</v>
      </c>
      <c r="P27" s="332">
        <f t="shared" si="5"/>
        <v>0</v>
      </c>
      <c r="Q27" s="333">
        <f t="shared" si="0"/>
        <v>53</v>
      </c>
      <c r="R27" s="343">
        <f t="shared" si="1"/>
        <v>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1846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1846</v>
      </c>
      <c r="H29" s="335">
        <f t="shared" si="6"/>
        <v>0</v>
      </c>
      <c r="I29" s="335">
        <f t="shared" si="6"/>
        <v>0</v>
      </c>
      <c r="J29" s="336">
        <f t="shared" si="3"/>
        <v>1846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1846</v>
      </c>
    </row>
    <row r="30" spans="1:18" ht="15.75">
      <c r="A30" s="339"/>
      <c r="B30" s="321" t="s">
        <v>108</v>
      </c>
      <c r="C30" s="152" t="s">
        <v>563</v>
      </c>
      <c r="D30" s="328">
        <v>1846</v>
      </c>
      <c r="E30" s="328"/>
      <c r="F30" s="328"/>
      <c r="G30" s="329">
        <f t="shared" si="2"/>
        <v>1846</v>
      </c>
      <c r="H30" s="328"/>
      <c r="I30" s="328"/>
      <c r="J30" s="329">
        <f t="shared" si="3"/>
        <v>1846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1846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1846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1846</v>
      </c>
      <c r="H40" s="330">
        <f t="shared" si="10"/>
        <v>0</v>
      </c>
      <c r="I40" s="330">
        <f t="shared" si="10"/>
        <v>0</v>
      </c>
      <c r="J40" s="329">
        <f t="shared" si="3"/>
        <v>1846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1846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52060</v>
      </c>
      <c r="E42" s="349">
        <f>E19+E20+E21+E27+E40+E41</f>
        <v>1413</v>
      </c>
      <c r="F42" s="349">
        <f aca="true" t="shared" si="11" ref="F42:R42">F19+F20+F21+F27+F40+F41</f>
        <v>523</v>
      </c>
      <c r="G42" s="349">
        <f t="shared" si="11"/>
        <v>52950</v>
      </c>
      <c r="H42" s="349">
        <f t="shared" si="11"/>
        <v>0</v>
      </c>
      <c r="I42" s="349">
        <f t="shared" si="11"/>
        <v>0</v>
      </c>
      <c r="J42" s="349">
        <f t="shared" si="11"/>
        <v>52950</v>
      </c>
      <c r="K42" s="349">
        <f t="shared" si="11"/>
        <v>27552</v>
      </c>
      <c r="L42" s="349">
        <f t="shared" si="11"/>
        <v>910</v>
      </c>
      <c r="M42" s="349">
        <f t="shared" si="11"/>
        <v>0</v>
      </c>
      <c r="N42" s="349">
        <f t="shared" si="11"/>
        <v>28462</v>
      </c>
      <c r="O42" s="349">
        <f t="shared" si="11"/>
        <v>0</v>
      </c>
      <c r="P42" s="349">
        <f t="shared" si="11"/>
        <v>0</v>
      </c>
      <c r="Q42" s="349">
        <f t="shared" si="11"/>
        <v>28462</v>
      </c>
      <c r="R42" s="350">
        <f t="shared" si="11"/>
        <v>24488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43033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ЦВЕТКОВА РАШКОВА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 customHeight="1">
      <c r="B50" s="696"/>
      <c r="C50" s="701" t="s">
        <v>1001</v>
      </c>
      <c r="D50" s="701"/>
      <c r="E50" s="701"/>
      <c r="F50" s="701"/>
      <c r="G50" s="574"/>
      <c r="H50" s="45"/>
      <c r="I50" s="42"/>
    </row>
    <row r="51" spans="2:9" ht="15" customHeight="1">
      <c r="B51" s="696"/>
      <c r="C51" s="701"/>
      <c r="D51" s="701"/>
      <c r="E51" s="701"/>
      <c r="F51" s="701"/>
      <c r="G51" s="574"/>
      <c r="H51" s="45"/>
      <c r="I51" s="42"/>
    </row>
    <row r="52" spans="2:9" ht="15" customHeight="1">
      <c r="B52" s="696"/>
      <c r="C52" s="701" t="s">
        <v>1002</v>
      </c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">
      <selection activeCell="J38" sqref="J3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318</v>
      </c>
      <c r="D26" s="362">
        <f>SUM(D27:D29)</f>
        <v>318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68</v>
      </c>
      <c r="D27" s="368">
        <v>68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250</v>
      </c>
      <c r="D28" s="368">
        <v>250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7371</v>
      </c>
      <c r="D30" s="368">
        <v>7371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21</v>
      </c>
      <c r="D31" s="368">
        <v>21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11540</v>
      </c>
      <c r="D32" s="368">
        <v>11540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166</v>
      </c>
      <c r="D33" s="368">
        <v>166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19418</v>
      </c>
      <c r="D45" s="438">
        <f>D26+D30+D31+D33+D32+D34+D35+D40</f>
        <v>19418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19418</v>
      </c>
      <c r="D46" s="444">
        <f>D45+D23+D21+D11</f>
        <v>19418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2454</v>
      </c>
      <c r="D54" s="138">
        <f>SUM(D55:D57)</f>
        <v>0</v>
      </c>
      <c r="E54" s="136">
        <f>C54-D54</f>
        <v>2454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2430</v>
      </c>
      <c r="D55" s="197"/>
      <c r="E55" s="136">
        <f>C55-D55</f>
        <v>2430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24</v>
      </c>
      <c r="D57" s="197"/>
      <c r="E57" s="136">
        <f t="shared" si="1"/>
        <v>24</v>
      </c>
      <c r="F57" s="196"/>
    </row>
    <row r="58" spans="1:6" ht="31.5">
      <c r="A58" s="370" t="s">
        <v>669</v>
      </c>
      <c r="B58" s="135" t="s">
        <v>670</v>
      </c>
      <c r="C58" s="138">
        <f>C59+C61</f>
        <v>154</v>
      </c>
      <c r="D58" s="138">
        <f>D59+D61</f>
        <v>0</v>
      </c>
      <c r="E58" s="136">
        <f t="shared" si="1"/>
        <v>154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154</v>
      </c>
      <c r="D59" s="197"/>
      <c r="E59" s="136">
        <f t="shared" si="1"/>
        <v>154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7041</v>
      </c>
      <c r="D65" s="197"/>
      <c r="E65" s="136">
        <f t="shared" si="1"/>
        <v>7041</v>
      </c>
      <c r="F65" s="196"/>
    </row>
    <row r="66" spans="1:6" ht="15.75">
      <c r="A66" s="370" t="s">
        <v>682</v>
      </c>
      <c r="B66" s="135" t="s">
        <v>683</v>
      </c>
      <c r="C66" s="197">
        <v>2893</v>
      </c>
      <c r="D66" s="197"/>
      <c r="E66" s="136">
        <f t="shared" si="1"/>
        <v>2893</v>
      </c>
      <c r="F66" s="196"/>
    </row>
    <row r="67" spans="1:6" ht="15.75">
      <c r="A67" s="370" t="s">
        <v>684</v>
      </c>
      <c r="B67" s="135" t="s">
        <v>685</v>
      </c>
      <c r="C67" s="197">
        <v>3</v>
      </c>
      <c r="D67" s="197"/>
      <c r="E67" s="136">
        <f t="shared" si="1"/>
        <v>3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12542</v>
      </c>
      <c r="D68" s="435">
        <f>D54+D58+D63+D64+D65+D66</f>
        <v>0</v>
      </c>
      <c r="E68" s="436">
        <f t="shared" si="1"/>
        <v>12542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496</v>
      </c>
      <c r="D70" s="197"/>
      <c r="E70" s="136">
        <f t="shared" si="1"/>
        <v>496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470</v>
      </c>
      <c r="D73" s="137">
        <f>SUM(D74:D76)</f>
        <v>470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101</v>
      </c>
      <c r="D74" s="197">
        <v>101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369</v>
      </c>
      <c r="D76" s="197">
        <v>369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36</v>
      </c>
      <c r="D77" s="138">
        <f>D78+D80</f>
        <v>36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36</v>
      </c>
      <c r="D78" s="197">
        <v>36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84</v>
      </c>
      <c r="D82" s="138">
        <f>SUM(D83:D86)</f>
        <v>84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84</v>
      </c>
      <c r="D84" s="197">
        <v>84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10112</v>
      </c>
      <c r="D87" s="134">
        <f>SUM(D88:D92)+D96</f>
        <v>10112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5140</v>
      </c>
      <c r="D88" s="197">
        <v>5140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3546</v>
      </c>
      <c r="D89" s="197">
        <v>3546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196</v>
      </c>
      <c r="D90" s="197">
        <v>196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608</v>
      </c>
      <c r="D91" s="197">
        <v>608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231</v>
      </c>
      <c r="D92" s="138">
        <f>SUM(D93:D95)</f>
        <v>231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14</v>
      </c>
      <c r="D94" s="197">
        <v>14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217</v>
      </c>
      <c r="D95" s="197">
        <v>217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391</v>
      </c>
      <c r="D96" s="197">
        <v>391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14</v>
      </c>
      <c r="D97" s="197">
        <v>14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10716</v>
      </c>
      <c r="D98" s="433">
        <f>D87+D82+D77+D73+D97</f>
        <v>10716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23754</v>
      </c>
      <c r="D99" s="427">
        <f>D98+D70+D68</f>
        <v>10716</v>
      </c>
      <c r="E99" s="427">
        <f>E98+E70+E68</f>
        <v>13038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43033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ЦВЕТКОВА РАШКОВА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/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1006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2" sqref="B32:F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4</v>
      </c>
      <c r="G20" s="449"/>
      <c r="H20" s="449"/>
      <c r="I20" s="450">
        <f t="shared" si="0"/>
        <v>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31520</v>
      </c>
      <c r="D27" s="456">
        <f t="shared" si="2"/>
        <v>0</v>
      </c>
      <c r="E27" s="456">
        <f t="shared" si="2"/>
        <v>0</v>
      </c>
      <c r="F27" s="456">
        <f t="shared" si="2"/>
        <v>4</v>
      </c>
      <c r="G27" s="456">
        <f t="shared" si="2"/>
        <v>0</v>
      </c>
      <c r="H27" s="456">
        <f t="shared" si="2"/>
        <v>0</v>
      </c>
      <c r="I27" s="457">
        <f t="shared" si="0"/>
        <v>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43033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ЦВЕТКОВА РАШКОВА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1002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2017-07-27T12:39:14Z</cp:lastPrinted>
  <dcterms:created xsi:type="dcterms:W3CDTF">2006-09-16T00:00:00Z</dcterms:created>
  <dcterms:modified xsi:type="dcterms:W3CDTF">2017-10-30T14:09:32Z</dcterms:modified>
  <cp:category/>
  <cp:version/>
  <cp:contentType/>
  <cp:contentStatus/>
</cp:coreProperties>
</file>