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1944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<sst xmlns="http://schemas.openxmlformats.org/spreadsheetml/2006/main" count="4171" uniqueCount="975">
  <si>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</si>
  <si>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</si>
  <si>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</si>
  <si>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</si>
  <si>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</si>
  <si>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</si>
  <si>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</si>
  <si>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</si>
  <si>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</si>
  <si>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</si>
  <si>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</si>
  <si>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</si>
  <si>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</si>
  <si>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</si>
  <si>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</si>
  <si>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</si>
  <si>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</si>
  <si>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</si>
  <si>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</si>
  <si>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</si>
  <si>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</si>
  <si>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</si>
  <si>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</si>
  <si>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</si>
  <si>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</si>
  <si>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</si>
  <si>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</si>
  <si>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</si>
  <si>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</si>
  <si>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</si>
  <si>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</si>
  <si>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</si>
  <si>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</si>
  <si>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</si>
  <si>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</si>
  <si>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</si>
  <si>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</si>
  <si>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</si>
  <si>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</si>
  <si>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</si>
  <si>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</si>
  <si>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</si>
  <si>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</si>
  <si>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</si>
  <si>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</si>
  <si>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</si>
  <si>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</si>
  <si>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</si>
  <si>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</si>
  <si>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</si>
  <si>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</si>
  <si>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</si>
  <si>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</si>
  <si>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</si>
  <si>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</si>
  <si>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</si>
  <si>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</si>
  <si>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</si>
  <si>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</si>
  <si>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</si>
  <si>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</si>
  <si>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</si>
  <si>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</si>
  <si>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</si>
  <si>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</si>
  <si>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</si>
  <si>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</si>
  <si>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</si>
  <si>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</si>
  <si>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</si>
  <si>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</si>
  <si>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</si>
  <si>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</si>
  <si>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</si>
  <si>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</si>
  <si>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</si>
  <si>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</si>
  <si>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</si>
  <si>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</si>
  <si>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</si>
  <si>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</si>
  <si>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</si>
  <si>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</si>
  <si>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</si>
  <si>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</si>
  <si>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</si>
  <si>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</si>
  <si>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</si>
  <si>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</si>
  <si>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</si>
  <si>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</si>
  <si>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</si>
  <si>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</si>
  <si>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</si>
  <si>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</si>
  <si>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</si>
  <si>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</si>
  <si>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</si>
  <si>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</si>
  <si>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</si>
  <si>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</si>
  <si>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</si>
  <si>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</si>
  <si>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</si>
  <si>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</si>
  <si>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</si>
  <si>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</si>
  <si>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</si>
  <si>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</si>
  <si>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</si>
  <si>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</si>
  <si>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</si>
  <si>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</si>
  <si>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</si>
  <si>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</si>
  <si>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</si>
  <si>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</si>
  <si>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</si>
  <si>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</si>
  <si>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</si>
  <si>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</si>
  <si>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</si>
  <si>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</si>
  <si>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</si>
  <si>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</si>
  <si>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</si>
  <si>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</si>
  <si>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</si>
  <si>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</si>
  <si>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</si>
  <si>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</si>
  <si>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</si>
  <si>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</si>
  <si>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</si>
  <si>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</si>
  <si>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</si>
  <si>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</si>
  <si>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</si>
  <si>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</si>
  <si>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</si>
  <si>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</si>
  <si>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</si>
  <si>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</si>
  <si>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</si>
  <si>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</si>
  <si>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</si>
  <si>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</si>
  <si>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</si>
  <si>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</si>
  <si>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</si>
  <si>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</si>
  <si>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</si>
  <si>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</si>
  <si>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</si>
  <si>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</si>
  <si>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</si>
  <si>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</si>
  <si>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</si>
  <si>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</si>
  <si>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</si>
  <si>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</si>
  <si>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</si>
  <si>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</si>
  <si>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</si>
  <si>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</si>
  <si>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</si>
  <si>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</si>
  <si>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</si>
  <si>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</si>
  <si>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</si>
  <si>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</si>
  <si>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</si>
  <si>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</si>
  <si>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</si>
  <si>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</si>
  <si>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</si>
  <si>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</si>
  <si>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</si>
  <si>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</si>
  <si>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</si>
  <si>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</si>
  <si>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</si>
  <si>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</si>
  <si>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</si>
  <si>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</si>
  <si>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</si>
  <si>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</si>
  <si>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</si>
  <si>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</si>
  <si>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</si>
  <si>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</si>
  <si>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</si>
  <si>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</si>
  <si>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</si>
  <si>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</si>
  <si>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</si>
  <si>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</si>
  <si>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</si>
  <si>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</si>
  <si>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</si>
  <si>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</si>
  <si>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</si>
  <si>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</si>
  <si>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</si>
  <si>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</si>
  <si>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</si>
  <si>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</si>
  <si>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</si>
  <si>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</si>
  <si>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</si>
  <si>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</si>
  <si>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</si>
  <si>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</si>
  <si>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</si>
  <si>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</si>
  <si>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</si>
  <si>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</si>
  <si>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</si>
  <si>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</si>
  <si>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</si>
  <si>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</si>
  <si>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</si>
  <si>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</si>
  <si>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</si>
  <si>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</si>
  <si>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</si>
  <si>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</si>
  <si>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</si>
  <si>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</si>
  <si>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</si>
  <si>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</si>
  <si>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</si>
  <si>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</si>
  <si>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</si>
  <si>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</si>
  <si>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</si>
  <si>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</si>
  <si>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</si>
  <si>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</si>
  <si>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</si>
  <si>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</si>
  <si>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</si>
  <si>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</si>
  <si>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</si>
  <si>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</si>
  <si>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</si>
  <si>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</si>
  <si>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</si>
  <si>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</si>
  <si>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</si>
  <si>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</si>
  <si>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</si>
  <si>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</si>
  <si>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</si>
  <si>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</si>
  <si>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</si>
  <si>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</si>
  <si>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</si>
  <si>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</si>
  <si>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</si>
  <si>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</si>
  <si>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</si>
  <si>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</si>
  <si>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</si>
  <si>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</si>
  <si>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</si>
  <si>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</si>
  <si>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</si>
  <si>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</si>
  <si>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</si>
  <si>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</si>
  <si>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</si>
  <si>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</si>
  <si>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</si>
  <si>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</si>
  <si>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</si>
  <si>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</si>
  <si>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</si>
  <si>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</si>
  <si>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</si>
  <si>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</si>
  <si>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</si>
  <si>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</si>
  <si>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</si>
  <si>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</si>
  <si>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</si>
  <si>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</si>
  <si>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</si>
  <si>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</si>
  <si>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</si>
  <si>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</si>
  <si>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</si>
  <si>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</si>
  <si>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</si>
  <si>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</si>
  <si>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</si>
  <si>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</si>
  <si>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</si>
  <si>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</si>
  <si>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</si>
  <si>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</si>
  <si>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</si>
  <si>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</si>
  <si>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</si>
  <si>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</si>
  <si>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</si>
  <si>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</si>
  <si>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</si>
  <si>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</si>
  <si>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</si>
  <si>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</si>
  <si>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</si>
  <si>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</si>
  <si>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</si>
  <si>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</si>
  <si>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</si>
  <si>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</si>
  <si>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</si>
  <si>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</si>
  <si>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</si>
  <si>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</si>
  <si>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</si>
  <si>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</si>
  <si>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</si>
  <si>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</si>
  <si>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</si>
  <si>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</si>
  <si>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</si>
  <si>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</si>
  <si>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</si>
  <si>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</si>
  <si>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</si>
  <si>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</si>
  <si>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</si>
  <si>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</si>
  <si>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</si>
  <si>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</si>
  <si>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</si>
  <si>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</si>
  <si>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</si>
  <si>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</si>
  <si>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</si>
  <si>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</si>
  <si>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</si>
  <si>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</si>
  <si>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</si>
  <si>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</si>
  <si>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</si>
  <si>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</si>
  <si>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</si>
  <si>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</si>
  <si>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</si>
  <si>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</si>
  <si>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</si>
  <si>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</si>
  <si>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</si>
  <si>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</si>
  <si>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</si>
  <si>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</si>
  <si>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</si>
  <si>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</si>
  <si>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</si>
  <si>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</si>
  <si>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</si>
  <si>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</si>
  <si>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</si>
  <si>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</si>
  <si>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</si>
  <si>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</si>
  <si>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</si>
  <si>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</si>
  <si>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</si>
  <si>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</si>
  <si>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</si>
  <si>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</si>
  <si>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</si>
  <si>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</si>
  <si>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</si>
  <si>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</si>
  <si>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</si>
  <si>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</si>
  <si>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</si>
  <si>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</si>
  <si>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</si>
  <si>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</si>
  <si>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</si>
  <si>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</si>
  <si>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</si>
  <si>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</si>
  <si>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</si>
  <si>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</si>
  <si>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</si>
  <si>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</si>
  <si>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</si>
  <si>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</si>
  <si>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</si>
  <si>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</si>
  <si>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</si>
  <si>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</si>
  <si>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</si>
  <si>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</si>
  <si>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</si>
  <si>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</si>
  <si>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</si>
  <si>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</si>
  <si>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</si>
  <si>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</si>
  <si>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</si>
  <si>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</si>
  <si>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</si>
  <si>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</si>
  <si>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</si>
  <si>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</si>
  <si>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</si>
  <si>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</si>
  <si>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</si>
  <si>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</si>
  <si>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</si>
  <si>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</si>
  <si>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</si>
  <si>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</si>
  <si>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</si>
  <si>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</si>
  <si>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</si>
  <si>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</si>
  <si>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</si>
  <si>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</si>
  <si>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</si>
  <si>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</si>
  <si>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</si>
  <si>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</si>
  <si>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</si>
  <si>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</si>
  <si>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</si>
  <si>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</si>
  <si>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</si>
  <si>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</si>
  <si>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</si>
  <si>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</si>
  <si>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</si>
  <si>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</si>
  <si>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</si>
  <si>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</si>
  <si>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</si>
  <si>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</si>
  <si>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</si>
  <si>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</si>
  <si>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</si>
  <si>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</si>
  <si>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</si>
  <si>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</si>
  <si>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</si>
  <si>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</si>
  <si>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</si>
  <si>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</si>
  <si>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</si>
  <si>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</si>
  <si>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</si>
  <si>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</si>
  <si>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</si>
  <si>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</si>
  <si>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</si>
  <si>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</si>
  <si>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</si>
  <si>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</si>
  <si>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</si>
  <si>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</si>
  <si>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</si>
  <si>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</si>
  <si>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</si>
  <si>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</si>
  <si>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</si>
  <si>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</si>
  <si>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</si>
  <si>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</si>
  <si>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</si>
  <si>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</si>
  <si>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</si>
  <si>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</si>
  <si>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</si>
  <si>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</si>
  <si>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</si>
  <si>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</si>
  <si>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</si>
  <si>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</si>
  <si>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</si>
  <si>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</si>
  <si>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</si>
  <si>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</si>
  <si>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</si>
  <si>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</si>
  <si>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</si>
  <si>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</si>
  <si>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</si>
  <si>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</si>
  <si>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</si>
  <si>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</si>
  <si>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</si>
  <si>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</si>
  <si>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</si>
  <si>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</si>
  <si>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</si>
  <si>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</si>
  <si>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</si>
  <si>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</si>
  <si>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</si>
  <si>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</si>
  <si>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</si>
  <si>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</si>
  <si>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</si>
  <si>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</si>
  <si>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</si>
  <si>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</si>
  <si>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</si>
  <si>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</si>
  <si>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</si>
  <si>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</si>
  <si>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</si>
  <si>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</si>
  <si>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</si>
  <si>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</si>
  <si>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</si>
  <si>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</si>
  <si>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</si>
  <si>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</si>
  <si>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</si>
  <si>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</si>
  <si>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</si>
  <si>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</si>
  <si>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</si>
  <si>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</si>
  <si>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</si>
  <si>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</si>
  <si>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</si>
  <si>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</si>
  <si>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</si>
  <si>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</si>
  <si>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</si>
  <si>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</si>
  <si>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</si>
  <si>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</si>
  <si>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</si>
  <si>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</si>
  <si>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</si>
  <si>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</si>
  <si>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</si>
  <si>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</si>
  <si>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</si>
  <si>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</si>
  <si>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</si>
  <si>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</si>
  <si>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</si>
  <si>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</si>
  <si>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</si>
  <si>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</si>
  <si>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</si>
  <si>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</si>
  <si>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</si>
  <si>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</si>
  <si>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</si>
  <si>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</si>
  <si>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</si>
  <si>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</si>
  <si>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</si>
  <si>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</si>
  <si>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</si>
  <si>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</si>
  <si>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</si>
  <si>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</si>
  <si>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</si>
  <si>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</si>
  <si>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</si>
  <si>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</si>
  <si>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</si>
  <si>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</si>
  <si>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</si>
  <si>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</si>
  <si>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</si>
  <si>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</si>
  <si>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</si>
  <si>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</si>
  <si>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</si>
  <si>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</si>
  <si>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</si>
  <si>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</si>
  <si>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</si>
  <si>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</si>
  <si>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</si>
  <si>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</si>
  <si>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</si>
  <si>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</si>
  <si>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</si>
  <si>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</si>
  <si>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</si>
  <si>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</si>
  <si>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</si>
  <si>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</si>
  <si>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</si>
  <si>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</si>
  <si>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</si>
  <si>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</si>
  <si>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</si>
  <si>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</si>
  <si>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</si>
  <si>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</si>
  <si>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</si>
  <si>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</si>
  <si>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</si>
  <si>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</si>
  <si>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</si>
  <si>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</si>
  <si>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</si>
  <si>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</si>
  <si>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</si>
  <si>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</si>
  <si>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</si>
  <si>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</si>
  <si>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</si>
  <si>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</si>
  <si>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</si>
  <si>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</si>
  <si>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</si>
  <si>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</si>
  <si>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</si>
  <si>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</si>
  <si>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</si>
  <si>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</si>
  <si>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</si>
  <si>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</si>
  <si>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</si>
  <si>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</si>
  <si>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</si>
  <si>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</si>
  <si>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</si>
  <si>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</si>
  <si>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</si>
  <si>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</si>
  <si>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</si>
  <si>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</si>
  <si>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</si>
  <si>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</si>
  <si>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</si>
  <si>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</si>
  <si>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</si>
  <si>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</si>
  <si>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</si>
  <si>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</si>
  <si>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</si>
  <si>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</si>
  <si>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</si>
  <si>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</si>
  <si>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</si>
  <si>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</si>
  <si>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</si>
  <si>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</si>
  <si>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</si>
  <si>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</si>
  <si>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</si>
  <si>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</si>
  <si>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</si>
  <si>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</si>
  <si>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</si>
  <si>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</si>
  <si>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</si>
  <si>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</si>
  <si>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</si>
  <si>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</si>
  <si>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</si>
  <si>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</si>
  <si>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</si>
  <si>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</si>
  <si>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</si>
  <si>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</si>
  <si>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</si>
  <si>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</si>
  <si>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</si>
  <si>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</si>
  <si>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</si>
  <si>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</si>
  <si>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</si>
  <si>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</si>
  <si>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</si>
  <si>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</si>
  <si>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</si>
  <si>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</si>
  <si>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</si>
  <si>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</si>
  <si>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</si>
  <si>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</si>
  <si>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</si>
  <si>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</si>
  <si>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</si>
  <si>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</si>
  <si>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</si>
  <si>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</si>
  <si>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</si>
  <si>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</si>
  <si>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</si>
  <si>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</si>
  <si>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</si>
  <si>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</si>
  <si>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</si>
  <si>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</si>
  <si>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</si>
  <si>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</si>
  <si>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</si>
  <si>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</si>
  <si>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</si>
  <si>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</si>
  <si>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</si>
  <si>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</si>
  <si>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</si>
  <si>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</si>
  <si>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</si>
  <si>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</si>
  <si>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</si>
  <si>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</si>
  <si>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</si>
  <si>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</si>
  <si>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</si>
  <si>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</si>
  <si>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</si>
  <si>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</si>
  <si>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</si>
  <si>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</si>
  <si>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</si>
  <si>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</si>
  <si>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</si>
  <si>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</si>
  <si>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</si>
  <si>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</si>
  <si>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</si>
  <si>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</si>
  <si>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</si>
  <si>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</si>
  <si>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</si>
  <si>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</si>
  <si>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</si>
  <si>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</si>
  <si>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</si>
  <si>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</si>
  <si>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</si>
  <si>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</si>
  <si>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</si>
  <si>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</si>
  <si>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</si>
  <si>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</si>
  <si>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</si>
  <si>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</si>
  <si>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</si>
  <si>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</si>
  <si>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</si>
  <si>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</si>
  <si>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</si>
  <si>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</si>
  <si>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</si>
  <si>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</si>
  <si>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</si>
  <si>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</si>
  <si>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</si>
  <si>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</si>
  <si>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</si>
  <si>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</si>
  <si>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</si>
  <si>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</si>
  <si>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</si>
  <si>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</si>
  <si>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</si>
  <si>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</si>
  <si>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</si>
  <si>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</si>
  <si>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</si>
  <si>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</si>
  <si>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</si>
  <si>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</si>
  <si>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</si>
  <si>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</si>
  <si>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</si>
  <si>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</si>
  <si>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</si>
  <si>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</si>
  <si>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</si>
  <si>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</si>
  <si>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</si>
  <si>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</si>
  <si>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</si>
  <si>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</si>
  <si>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</si>
  <si>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</si>
  <si>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</si>
  <si>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</si>
  <si>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</si>
  <si>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</si>
  <si>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</si>
  <si>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</si>
  <si>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</si>
  <si>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</si>
  <si>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</si>
  <si>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</si>
  <si>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</si>
  <si>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</si>
  <si>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</si>
  <si>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</si>
  <si>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</si>
  <si>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</si>
  <si>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</si>
  <si>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</si>
  <si>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</si>
  <si>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</si>
  <si>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</si>
  <si>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</si>
  <si>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</si>
  <si>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</si>
  <si>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</si>
  <si>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</si>
  <si>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</si>
  <si>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</si>
  <si>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</si>
  <si>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</si>
  <si>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</si>
  <si>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</si>
  <si>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</si>
  <si>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</si>
  <si>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</si>
  <si>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</si>
  <si>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</si>
  <si>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</si>
  <si>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</si>
  <si>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</si>
  <si>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</si>
  <si>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</si>
  <si>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</si>
  <si>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</si>
  <si>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</si>
  <si>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</si>
  <si>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</si>
  <si>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</si>
  <si>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</si>
  <si>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</si>
  <si>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</si>
  <si>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</si>
  <si>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</si>
  <si>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</si>
  <si>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</si>
  <si>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</si>
  <si>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</si>
  <si>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</si>
  <si>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</si>
  <si>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</si>
  <si>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</si>
  <si>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</si>
  <si>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</si>
  <si>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</si>
  <si>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</si>
  <si>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</si>
  <si>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</si>
  <si>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</si>
  <si>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</si>
  <si>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</si>
  <si>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</si>
  <si>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</si>
  <si>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</si>
  <si>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</si>
  <si>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</si>
  <si>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</si>
  <si>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</si>
  <si>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</si>
  <si>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</si>
  <si>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</si>
  <si>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</si>
  <si>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</si>
  <si>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</si>
  <si>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</si>
  <si>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</si>
  <si>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</si>
  <si>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</si>
  <si>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</si>
  <si>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</si>
  <si>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</si>
  <si>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</si>
  <si>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</si>
  <si>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</si>
  <si>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</si>
  <si>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</si>
  <si>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</si>
  <si>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</si>
  <si>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</si>
  <si>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</si>
  <si>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</si>
  <si>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</si>
  <si>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</si>
  <si>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</si>
  <si>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</si>
  <si>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</si>
  <si>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</si>
  <si>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</si>
  <si>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</si>
  <si>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</si>
  <si>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</si>
  <si>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</si>
  <si>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</si>
  <si>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</si>
  <si>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</si>
  <si>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</si>
  <si>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</si>
  <si>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</si>
  <si>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</si>
  <si>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</si>
  <si>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</si>
  <si>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</si>
  <si>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</si>
  <si>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</si>
  <si>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</si>
  <si>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</si>
  <si>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</si>
  <si>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</si>
  <si>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</si>
  <si>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</si>
  <si>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</si>
  <si>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</si>
  <si>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</si>
  <si>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</si>
  <si>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</si>
  <si>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</si>
  <si>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</si>
  <si>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</si>
  <si>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</si>
  <si>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</si>
  <si>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</si>
  <si>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</si>
  <si>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</si>
  <si>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</si>
  <si>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</si>
  <si>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</si>
  <si>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</si>
  <si>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</si>
  <si>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</si>
  <si>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</si>
  <si>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</si>
  <si>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</si>
  <si>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</si>
  <si>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</si>
  <si>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</si>
  <si>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</si>
  <si>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</si>
  <si>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</si>
  <si>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</si>
  <si>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</si>
  <si>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</si>
  <si>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</si>
  <si>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</si>
  <si>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</si>
  <si>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</si>
  <si>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</si>
  <si>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</si>
  <si>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</si>
  <si>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</si>
  <si>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</si>
  <si>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</si>
  <si>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</si>
  <si>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</si>
  <si>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</si>
  <si>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Актив Пропъртис АДСИЦ</t>
  </si>
  <si>
    <t>115869689</t>
  </si>
  <si>
    <t>Дилян Пейчев Панев</t>
  </si>
  <si>
    <t>Изпълнителен директор</t>
  </si>
  <si>
    <t>гр.Пловдив, ул.Нестор Абаджиев № 37</t>
  </si>
  <si>
    <t>032/60-47-10, 02/971-07-07</t>
  </si>
  <si>
    <t>032/60-47-14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</si>
  <si>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</si>
  <si>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</si>
  <si>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</si>
  <si>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</si>
  <si>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</si>
  <si>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Дилян Панев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</si>
</sst>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43924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Красимира Панайотова</v>
      </c>
    </row>
    <row r="4" spans="1:2" ht="15">
      <c r="A4" s="648" t="s">
        <v>961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43830</v>
      </c>
    </row>
    <row r="11" spans="1:2" ht="15">
      <c r="A11" s="7" t="s">
        <v>950</v>
      </c>
      <c r="B11" s="547">
        <v>43924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904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0.08452910583369885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0.05962430939226519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8.703225806451613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0.059218612818261636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1.0923340177960301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13.929032258064517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2.2774193548387096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1.8516129032258064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1.8516129032258064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0.7115976278592767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0.7005706760316067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0.006850828729281768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0.006804214223002634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1395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0.06165745856353591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0.08753681308352654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0.11095204008589836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</v>
      </c>
    </row>
    <row r="9" spans="1:8" ht="1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1245</v>
      </c>
    </row>
    <row r="12" spans="1:8" ht="1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19372</v>
      </c>
    </row>
    <row r="13" spans="1:8" ht="1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20621</v>
      </c>
    </row>
    <row r="42" spans="1:8" ht="1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1806</v>
      </c>
    </row>
    <row r="44" spans="1:8" ht="1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1806</v>
      </c>
    </row>
    <row r="49" spans="1:8" ht="1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</v>
      </c>
    </row>
    <row r="51" spans="1:8" ht="1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65</v>
      </c>
    </row>
    <row r="57" spans="1:8" ht="1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66</v>
      </c>
    </row>
    <row r="58" spans="1:8" ht="1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286</v>
      </c>
    </row>
    <row r="67" spans="1:8" ht="1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287</v>
      </c>
    </row>
    <row r="70" spans="1:8" ht="1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2159</v>
      </c>
    </row>
    <row r="72" spans="1:8" ht="1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22780</v>
      </c>
    </row>
    <row r="73" spans="1:8" ht="1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432</v>
      </c>
    </row>
    <row r="82" spans="1:8" ht="1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1</v>
      </c>
    </row>
    <row r="85" spans="1:8" ht="1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905</v>
      </c>
    </row>
    <row r="87" spans="1:8" ht="1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643</v>
      </c>
    </row>
    <row r="88" spans="1:8" ht="1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3043</v>
      </c>
    </row>
    <row r="89" spans="1:8" ht="1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-2218</v>
      </c>
    </row>
    <row r="90" spans="1:8" ht="1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1349</v>
      </c>
    </row>
    <row r="92" spans="1:8" ht="1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1992</v>
      </c>
    </row>
    <row r="94" spans="1:8" ht="1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22625</v>
      </c>
    </row>
    <row r="95" spans="1:8" ht="1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155</v>
      </c>
    </row>
    <row r="111" spans="1:8" ht="1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79</v>
      </c>
    </row>
    <row r="114" spans="1:8" ht="1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69</v>
      </c>
    </row>
    <row r="118" spans="1:8" ht="1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155</v>
      </c>
    </row>
    <row r="121" spans="1:8" ht="1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155</v>
      </c>
    </row>
    <row r="125" spans="1:8" ht="1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22780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37</v>
      </c>
    </row>
    <row r="128" spans="1:8" ht="1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372</v>
      </c>
    </row>
    <row r="129" spans="1:8" ht="1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196</v>
      </c>
    </row>
    <row r="131" spans="1:8" ht="1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28</v>
      </c>
    </row>
    <row r="132" spans="1:8" ht="1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5274</v>
      </c>
    </row>
    <row r="133" spans="1:8" ht="1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8655</v>
      </c>
    </row>
    <row r="135" spans="1:8" ht="1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14564</v>
      </c>
    </row>
    <row r="138" spans="1:8" ht="1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46</v>
      </c>
    </row>
    <row r="139" spans="1:8" ht="1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46</v>
      </c>
    </row>
    <row r="143" spans="1:8" ht="1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14610</v>
      </c>
    </row>
    <row r="144" spans="1:8" ht="1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1349</v>
      </c>
    </row>
    <row r="145" spans="1:8" ht="1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14610</v>
      </c>
    </row>
    <row r="148" spans="1:8" ht="1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1349</v>
      </c>
    </row>
    <row r="149" spans="1:8" ht="1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1349</v>
      </c>
    </row>
    <row r="154" spans="1:8" ht="1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1349</v>
      </c>
    </row>
    <row r="156" spans="1:8" ht="1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15959</v>
      </c>
    </row>
    <row r="157" spans="1:8" ht="1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10288</v>
      </c>
    </row>
    <row r="158" spans="1:8" ht="1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200</v>
      </c>
    </row>
    <row r="160" spans="1:8" ht="1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5471</v>
      </c>
    </row>
    <row r="161" spans="1:8" ht="1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15959</v>
      </c>
    </row>
    <row r="162" spans="1:8" ht="1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15959</v>
      </c>
    </row>
    <row r="171" spans="1:8" ht="1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15959</v>
      </c>
    </row>
    <row r="175" spans="1:8" ht="1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15959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7905</v>
      </c>
    </row>
    <row r="182" spans="1:8" ht="1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-770</v>
      </c>
    </row>
    <row r="183" spans="1:8" ht="1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-222</v>
      </c>
    </row>
    <row r="185" spans="1:8" ht="1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-1196</v>
      </c>
    </row>
    <row r="186" spans="1:8" ht="1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-41</v>
      </c>
    </row>
    <row r="191" spans="1:8" ht="1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5676</v>
      </c>
    </row>
    <row r="192" spans="1:8" ht="1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-786</v>
      </c>
    </row>
    <row r="193" spans="1:8" ht="1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-786</v>
      </c>
    </row>
    <row r="203" spans="1:8" ht="1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-4800</v>
      </c>
    </row>
    <row r="207" spans="1:8" ht="1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-51</v>
      </c>
    </row>
    <row r="209" spans="1:8" ht="1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-4851</v>
      </c>
    </row>
    <row r="212" spans="1:8" ht="1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39</v>
      </c>
    </row>
    <row r="213" spans="1:8" ht="1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248</v>
      </c>
    </row>
    <row r="214" spans="1:8" ht="1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287</v>
      </c>
    </row>
    <row r="215" spans="1:8" ht="1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287</v>
      </c>
    </row>
    <row r="216" spans="1:8" ht="1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432</v>
      </c>
    </row>
    <row r="263" spans="1:8" ht="1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432</v>
      </c>
    </row>
    <row r="267" spans="1:8" ht="1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432</v>
      </c>
    </row>
    <row r="281" spans="1:8" ht="1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432</v>
      </c>
    </row>
    <row r="284" spans="1:8" ht="1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1</v>
      </c>
    </row>
    <row r="307" spans="1:8" ht="1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1</v>
      </c>
    </row>
    <row r="311" spans="1:8" ht="1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1</v>
      </c>
    </row>
    <row r="325" spans="1:8" ht="1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1</v>
      </c>
    </row>
    <row r="328" spans="1:8" ht="1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3043</v>
      </c>
    </row>
    <row r="351" spans="1:8" ht="1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3043</v>
      </c>
    </row>
    <row r="355" spans="1:8" ht="1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1349</v>
      </c>
    </row>
    <row r="356" spans="1:8" ht="1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4392</v>
      </c>
    </row>
    <row r="369" spans="1:8" ht="1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4392</v>
      </c>
    </row>
    <row r="372" spans="1:8" ht="1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-2218</v>
      </c>
    </row>
    <row r="373" spans="1:8" ht="1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-2400</v>
      </c>
    </row>
    <row r="377" spans="1:8" ht="1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-2400</v>
      </c>
    </row>
    <row r="391" spans="1:8" ht="1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-2400</v>
      </c>
    </row>
    <row r="394" spans="1:8" ht="1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21458</v>
      </c>
    </row>
    <row r="417" spans="1:8" ht="1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21276</v>
      </c>
    </row>
    <row r="421" spans="1:8" ht="1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1349</v>
      </c>
    </row>
    <row r="422" spans="1:8" ht="1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22625</v>
      </c>
    </row>
    <row r="435" spans="1:8" ht="1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22625</v>
      </c>
    </row>
    <row r="438" spans="1:8" ht="1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20</v>
      </c>
    </row>
    <row r="467" spans="1:8" ht="1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15186</v>
      </c>
    </row>
    <row r="468" spans="1:8" ht="1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15206</v>
      </c>
    </row>
    <row r="470" spans="1:8" ht="1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16050</v>
      </c>
    </row>
    <row r="471" spans="1:8" ht="1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31260</v>
      </c>
    </row>
    <row r="491" spans="1:8" ht="1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337</v>
      </c>
    </row>
    <row r="498" spans="1:8" ht="1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338</v>
      </c>
    </row>
    <row r="500" spans="1:8" ht="1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4175</v>
      </c>
    </row>
    <row r="501" spans="1:8" ht="1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4513</v>
      </c>
    </row>
    <row r="521" spans="1:8" ht="1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2</v>
      </c>
    </row>
    <row r="527" spans="1:8" ht="1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14281</v>
      </c>
    </row>
    <row r="528" spans="1:8" ht="1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14283</v>
      </c>
    </row>
    <row r="530" spans="1:8" ht="1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1099</v>
      </c>
    </row>
    <row r="531" spans="1:8" ht="1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15382</v>
      </c>
    </row>
    <row r="551" spans="1:8" ht="1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19</v>
      </c>
    </row>
    <row r="557" spans="1:8" ht="1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1261</v>
      </c>
    </row>
    <row r="560" spans="1:8" ht="1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19126</v>
      </c>
    </row>
    <row r="561" spans="1:8" ht="1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20391</v>
      </c>
    </row>
    <row r="581" spans="1:8" ht="1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246</v>
      </c>
    </row>
    <row r="591" spans="1:8" ht="1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246</v>
      </c>
    </row>
    <row r="611" spans="1:8" ht="1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19</v>
      </c>
    </row>
    <row r="647" spans="1:8" ht="1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1261</v>
      </c>
    </row>
    <row r="650" spans="1:8" ht="1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19372</v>
      </c>
    </row>
    <row r="651" spans="1:8" ht="1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20637</v>
      </c>
    </row>
    <row r="671" spans="1:8" ht="1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16</v>
      </c>
    </row>
    <row r="677" spans="1:8" ht="1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16</v>
      </c>
    </row>
    <row r="680" spans="1:8" ht="1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16</v>
      </c>
    </row>
    <row r="701" spans="1:8" ht="1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2</v>
      </c>
    </row>
    <row r="710" spans="1:8" ht="1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2</v>
      </c>
    </row>
    <row r="737" spans="1:8" ht="1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2</v>
      </c>
    </row>
    <row r="740" spans="1:8" ht="1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2</v>
      </c>
    </row>
    <row r="761" spans="1:8" ht="1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16</v>
      </c>
    </row>
    <row r="767" spans="1:8" ht="1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16</v>
      </c>
    </row>
    <row r="770" spans="1:8" ht="1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16</v>
      </c>
    </row>
    <row r="791" spans="1:8" ht="1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16</v>
      </c>
    </row>
    <row r="857" spans="1:8" ht="1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16</v>
      </c>
    </row>
    <row r="860" spans="1:8" ht="1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16</v>
      </c>
    </row>
    <row r="881" spans="1:8" ht="1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3</v>
      </c>
    </row>
    <row r="887" spans="1:8" ht="1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1245</v>
      </c>
    </row>
    <row r="890" spans="1:8" ht="1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19372</v>
      </c>
    </row>
    <row r="891" spans="1:8" ht="1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20621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</v>
      </c>
    </row>
    <row r="928" spans="1:8" ht="1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65</v>
      </c>
    </row>
    <row r="938" spans="1:8" ht="1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65</v>
      </c>
    </row>
    <row r="942" spans="1:8" ht="1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66</v>
      </c>
    </row>
    <row r="943" spans="1:8" ht="1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66</v>
      </c>
    </row>
    <row r="944" spans="1:8" ht="1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</v>
      </c>
    </row>
    <row r="960" spans="1:8" ht="1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65</v>
      </c>
    </row>
    <row r="970" spans="1:8" ht="1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65</v>
      </c>
    </row>
    <row r="974" spans="1:8" ht="1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66</v>
      </c>
    </row>
    <row r="975" spans="1:8" ht="1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66</v>
      </c>
    </row>
    <row r="976" spans="1:8" ht="1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155</v>
      </c>
    </row>
    <row r="1039" spans="1:8" ht="1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79</v>
      </c>
    </row>
    <row r="1041" spans="1:8" ht="1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69</v>
      </c>
    </row>
    <row r="1044" spans="1:8" ht="1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68</v>
      </c>
    </row>
    <row r="1046" spans="1:8" ht="1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155</v>
      </c>
    </row>
    <row r="1050" spans="1:8" ht="1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155</v>
      </c>
    </row>
    <row r="1051" spans="1:8" ht="1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155</v>
      </c>
    </row>
    <row r="1082" spans="1:8" ht="1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79</v>
      </c>
    </row>
    <row r="1084" spans="1:8" ht="1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69</v>
      </c>
    </row>
    <row r="1087" spans="1:8" ht="1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68</v>
      </c>
    </row>
    <row r="1089" spans="1:8" ht="1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155</v>
      </c>
    </row>
    <row r="1093" spans="1:8" ht="1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155</v>
      </c>
    </row>
    <row r="1094" spans="1:8" ht="1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72">
      <selection activeCell="D97" sqref="D9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3</v>
      </c>
      <c r="D17" s="187">
        <v>4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1242</v>
      </c>
      <c r="D18" s="187">
        <v>15186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1245</v>
      </c>
      <c r="D20" s="567">
        <f>SUM(D12:D19)</f>
        <v>15190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19372</v>
      </c>
      <c r="D21" s="464">
        <v>16050</v>
      </c>
      <c r="E21" s="84" t="s">
        <v>58</v>
      </c>
      <c r="F21" s="87" t="s">
        <v>59</v>
      </c>
      <c r="G21" s="188">
        <v>432</v>
      </c>
      <c r="H21" s="187">
        <v>432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1</v>
      </c>
      <c r="H24" s="187">
        <v>1</v>
      </c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905</v>
      </c>
      <c r="H26" s="567">
        <f>H20+H21+H22</f>
        <v>905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643</v>
      </c>
      <c r="H28" s="565">
        <f>SUM(H29:H31)</f>
        <v>1257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3043</v>
      </c>
      <c r="H29" s="187">
        <v>3043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-2218</v>
      </c>
      <c r="H30" s="187">
        <v>-1604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1349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-614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1992</v>
      </c>
      <c r="H34" s="567">
        <f>H28+H32+H33</f>
        <v>643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22625</v>
      </c>
      <c r="H37" s="569">
        <f>H26+H18+H34</f>
        <v>21276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20621</v>
      </c>
      <c r="D56" s="571">
        <f>D20+D21+D22+D28+D33+D46+D52+D54+D55</f>
        <v>31244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>
        <v>4800</v>
      </c>
    </row>
    <row r="60" spans="1:13" ht="15">
      <c r="A60" s="84" t="s">
        <v>178</v>
      </c>
      <c r="B60" s="86" t="s">
        <v>179</v>
      </c>
      <c r="C60" s="188">
        <v>1806</v>
      </c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155</v>
      </c>
      <c r="H61" s="565">
        <f>SUM(H62:H68)</f>
        <v>5500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79</v>
      </c>
      <c r="H64" s="187">
        <v>659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1806</v>
      </c>
      <c r="D65" s="567">
        <f>SUM(D59:D64)</f>
        <v>0</v>
      </c>
      <c r="E65" s="84" t="s">
        <v>201</v>
      </c>
      <c r="F65" s="87" t="s">
        <v>202</v>
      </c>
      <c r="G65" s="188"/>
      <c r="H65" s="187">
        <v>4813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7">
        <v>4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69</v>
      </c>
      <c r="H68" s="187">
        <v>23</v>
      </c>
    </row>
    <row r="69" spans="1:8" ht="15">
      <c r="A69" s="84" t="s">
        <v>210</v>
      </c>
      <c r="B69" s="86" t="s">
        <v>211</v>
      </c>
      <c r="C69" s="188">
        <v>1</v>
      </c>
      <c r="D69" s="187">
        <v>19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155</v>
      </c>
      <c r="H71" s="567">
        <f>H59+H60+H61+H69+H70</f>
        <v>10300</v>
      </c>
    </row>
    <row r="72" spans="1:8" ht="15">
      <c r="A72" s="84" t="s">
        <v>221</v>
      </c>
      <c r="B72" s="86" t="s">
        <v>222</v>
      </c>
      <c r="C72" s="188"/>
      <c r="D72" s="187">
        <v>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65</v>
      </c>
      <c r="D75" s="187">
        <v>64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66</v>
      </c>
      <c r="D76" s="567">
        <f>SUM(D68:D75)</f>
        <v>84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155</v>
      </c>
      <c r="H79" s="569">
        <f>H71+H73+H75+H77</f>
        <v>10300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</v>
      </c>
      <c r="D88" s="187">
        <v>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286</v>
      </c>
      <c r="D89" s="187">
        <v>247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287</v>
      </c>
      <c r="D92" s="567">
        <f>SUM(D88:D91)</f>
        <v>248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2159</v>
      </c>
      <c r="D94" s="571">
        <f>D65+D76+D85+D92+D93</f>
        <v>332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22780</v>
      </c>
      <c r="D95" s="573">
        <f>D94+D56</f>
        <v>31576</v>
      </c>
      <c r="E95" s="220" t="s">
        <v>916</v>
      </c>
      <c r="F95" s="476" t="s">
        <v>268</v>
      </c>
      <c r="G95" s="572">
        <f>G37+G40+G56+G79</f>
        <v>22780</v>
      </c>
      <c r="H95" s="573">
        <f>H37+H40+H56+H79</f>
        <v>31576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43924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Красимира Панайотова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37</v>
      </c>
      <c r="D12" s="308">
        <v>22</v>
      </c>
      <c r="E12" s="185" t="s">
        <v>277</v>
      </c>
      <c r="F12" s="231" t="s">
        <v>278</v>
      </c>
      <c r="G12" s="307">
        <v>10288</v>
      </c>
      <c r="H12" s="308"/>
    </row>
    <row r="13" spans="1:8" ht="15">
      <c r="A13" s="185" t="s">
        <v>279</v>
      </c>
      <c r="B13" s="181" t="s">
        <v>280</v>
      </c>
      <c r="C13" s="307">
        <v>372</v>
      </c>
      <c r="D13" s="308">
        <v>550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2</v>
      </c>
      <c r="D14" s="308">
        <v>6</v>
      </c>
      <c r="E14" s="236" t="s">
        <v>285</v>
      </c>
      <c r="F14" s="231" t="s">
        <v>286</v>
      </c>
      <c r="G14" s="307">
        <v>200</v>
      </c>
      <c r="H14" s="308">
        <v>241</v>
      </c>
    </row>
    <row r="15" spans="1:8" ht="15">
      <c r="A15" s="185" t="s">
        <v>287</v>
      </c>
      <c r="B15" s="181" t="s">
        <v>288</v>
      </c>
      <c r="C15" s="307">
        <v>196</v>
      </c>
      <c r="D15" s="308">
        <v>175</v>
      </c>
      <c r="E15" s="236" t="s">
        <v>79</v>
      </c>
      <c r="F15" s="231" t="s">
        <v>289</v>
      </c>
      <c r="G15" s="307">
        <v>5471</v>
      </c>
      <c r="H15" s="308">
        <v>136</v>
      </c>
    </row>
    <row r="16" spans="1:8" ht="15.75">
      <c r="A16" s="185" t="s">
        <v>290</v>
      </c>
      <c r="B16" s="181" t="s">
        <v>291</v>
      </c>
      <c r="C16" s="307">
        <v>28</v>
      </c>
      <c r="D16" s="308">
        <v>24</v>
      </c>
      <c r="E16" s="227" t="s">
        <v>52</v>
      </c>
      <c r="F16" s="255" t="s">
        <v>292</v>
      </c>
      <c r="G16" s="597">
        <f>SUM(G12:G15)</f>
        <v>15959</v>
      </c>
      <c r="H16" s="598">
        <f>SUM(H12:H15)</f>
        <v>377</v>
      </c>
    </row>
    <row r="17" spans="1:8" ht="30.75">
      <c r="A17" s="185" t="s">
        <v>293</v>
      </c>
      <c r="B17" s="181" t="s">
        <v>294</v>
      </c>
      <c r="C17" s="307">
        <v>5274</v>
      </c>
      <c r="D17" s="308">
        <v>20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8655</v>
      </c>
      <c r="D19" s="308">
        <v>196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14564</v>
      </c>
      <c r="D22" s="598">
        <f>SUM(D12:D18)+D19</f>
        <v>993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46</v>
      </c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46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14610</v>
      </c>
      <c r="D31" s="604">
        <f>D29+D22</f>
        <v>993</v>
      </c>
      <c r="E31" s="242" t="s">
        <v>800</v>
      </c>
      <c r="F31" s="257" t="s">
        <v>331</v>
      </c>
      <c r="G31" s="244">
        <f>G16+G18+G27</f>
        <v>15959</v>
      </c>
      <c r="H31" s="245">
        <f>H16+H18+H27</f>
        <v>377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1349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616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14610</v>
      </c>
      <c r="D36" s="606">
        <f>D31-D34+D35</f>
        <v>993</v>
      </c>
      <c r="E36" s="253" t="s">
        <v>346</v>
      </c>
      <c r="F36" s="247" t="s">
        <v>347</v>
      </c>
      <c r="G36" s="258">
        <f>G35-G34+G31</f>
        <v>15959</v>
      </c>
      <c r="H36" s="259">
        <f>H35-H34+H31</f>
        <v>377</v>
      </c>
    </row>
    <row r="37" spans="1:8" ht="15.75">
      <c r="A37" s="252" t="s">
        <v>348</v>
      </c>
      <c r="B37" s="222" t="s">
        <v>349</v>
      </c>
      <c r="C37" s="603">
        <f>IF((G36-C36)&gt;0,G36-C36,0)</f>
        <v>1349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616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-2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>
        <v>-2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1349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614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1349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614</v>
      </c>
    </row>
    <row r="45" spans="1:8" ht="15.75" thickBot="1">
      <c r="A45" s="261" t="s">
        <v>371</v>
      </c>
      <c r="B45" s="262" t="s">
        <v>372</v>
      </c>
      <c r="C45" s="599">
        <f>C36+C38+C42</f>
        <v>15959</v>
      </c>
      <c r="D45" s="600">
        <f>D36+D38+D42</f>
        <v>991</v>
      </c>
      <c r="E45" s="261" t="s">
        <v>373</v>
      </c>
      <c r="F45" s="263" t="s">
        <v>374</v>
      </c>
      <c r="G45" s="599">
        <f>G42+G36</f>
        <v>15959</v>
      </c>
      <c r="H45" s="600">
        <f>H42+H36</f>
        <v>991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43924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Красимира Панайотова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24" sqref="C2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7905</v>
      </c>
      <c r="D11" s="187">
        <v>2965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-770</v>
      </c>
      <c r="D12" s="187">
        <v>-279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-222</v>
      </c>
      <c r="D14" s="187">
        <v>-220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-1196</v>
      </c>
      <c r="D15" s="187">
        <v>265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-41</v>
      </c>
      <c r="D20" s="187">
        <v>-36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5676</v>
      </c>
      <c r="D21" s="628">
        <f>SUM(D11:D20)</f>
        <v>2695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-786</v>
      </c>
      <c r="D23" s="187">
        <v>-5175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21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-786</v>
      </c>
      <c r="D33" s="628">
        <f>SUM(D23:D32)</f>
        <v>-5154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>
        <v>2112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-4800</v>
      </c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-51</v>
      </c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-4851</v>
      </c>
      <c r="D43" s="630">
        <f>SUM(D35:D42)</f>
        <v>2112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39</v>
      </c>
      <c r="D44" s="298">
        <f>D43+D33+D21</f>
        <v>-347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248</v>
      </c>
      <c r="D45" s="300">
        <v>595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287</v>
      </c>
      <c r="D46" s="302">
        <f>D45+D44</f>
        <v>248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287</v>
      </c>
      <c r="D47" s="289">
        <v>248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43924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Красимира Панайотова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974</v>
      </c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1" sqref="L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432</v>
      </c>
      <c r="F13" s="553">
        <f>'1-Баланс'!H23</f>
        <v>0</v>
      </c>
      <c r="G13" s="553">
        <f>'1-Баланс'!H24</f>
        <v>1</v>
      </c>
      <c r="H13" s="554"/>
      <c r="I13" s="553">
        <f>'1-Баланс'!H29+'1-Баланс'!H32</f>
        <v>3043</v>
      </c>
      <c r="J13" s="553">
        <f>'1-Баланс'!H30+'1-Баланс'!H33</f>
        <v>-2218</v>
      </c>
      <c r="K13" s="554"/>
      <c r="L13" s="553">
        <f>SUM(C13:K13)</f>
        <v>21458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432</v>
      </c>
      <c r="F17" s="622">
        <f t="shared" si="2"/>
        <v>0</v>
      </c>
      <c r="G17" s="622">
        <f t="shared" si="2"/>
        <v>1</v>
      </c>
      <c r="H17" s="622">
        <f t="shared" si="2"/>
        <v>0</v>
      </c>
      <c r="I17" s="622">
        <f t="shared" si="2"/>
        <v>3043</v>
      </c>
      <c r="J17" s="622">
        <f t="shared" si="2"/>
        <v>-2400</v>
      </c>
      <c r="K17" s="622">
        <f t="shared" si="2"/>
        <v>0</v>
      </c>
      <c r="L17" s="553">
        <f t="shared" si="1"/>
        <v>21276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1349</v>
      </c>
      <c r="J18" s="553">
        <f>+'1-Баланс'!G33</f>
        <v>0</v>
      </c>
      <c r="K18" s="554"/>
      <c r="L18" s="553">
        <f t="shared" si="1"/>
        <v>1349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432</v>
      </c>
      <c r="F31" s="622">
        <f t="shared" si="6"/>
        <v>0</v>
      </c>
      <c r="G31" s="622">
        <f t="shared" si="6"/>
        <v>1</v>
      </c>
      <c r="H31" s="622">
        <f t="shared" si="6"/>
        <v>0</v>
      </c>
      <c r="I31" s="622">
        <f t="shared" si="6"/>
        <v>4392</v>
      </c>
      <c r="J31" s="622">
        <f t="shared" si="6"/>
        <v>-2400</v>
      </c>
      <c r="K31" s="622">
        <f t="shared" si="6"/>
        <v>0</v>
      </c>
      <c r="L31" s="553">
        <f t="shared" si="1"/>
        <v>22625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432</v>
      </c>
      <c r="F34" s="556">
        <f t="shared" si="7"/>
        <v>0</v>
      </c>
      <c r="G34" s="556">
        <f t="shared" si="7"/>
        <v>1</v>
      </c>
      <c r="H34" s="556">
        <f t="shared" si="7"/>
        <v>0</v>
      </c>
      <c r="I34" s="556">
        <f t="shared" si="7"/>
        <v>4392</v>
      </c>
      <c r="J34" s="556">
        <f t="shared" si="7"/>
        <v>-2400</v>
      </c>
      <c r="K34" s="556">
        <f t="shared" si="7"/>
        <v>0</v>
      </c>
      <c r="L34" s="620">
        <f t="shared" si="1"/>
        <v>22625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43924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Красимира Панайотова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974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R20" sqref="R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20</v>
      </c>
      <c r="E16" s="319">
        <v>1</v>
      </c>
      <c r="F16" s="319">
        <v>2</v>
      </c>
      <c r="G16" s="320">
        <f t="shared" si="2"/>
        <v>19</v>
      </c>
      <c r="H16" s="319"/>
      <c r="I16" s="319"/>
      <c r="J16" s="320">
        <f t="shared" si="3"/>
        <v>19</v>
      </c>
      <c r="K16" s="319">
        <v>16</v>
      </c>
      <c r="L16" s="319">
        <v>2</v>
      </c>
      <c r="M16" s="319">
        <v>2</v>
      </c>
      <c r="N16" s="320">
        <f t="shared" si="4"/>
        <v>16</v>
      </c>
      <c r="O16" s="319"/>
      <c r="P16" s="319"/>
      <c r="Q16" s="320">
        <f t="shared" si="0"/>
        <v>16</v>
      </c>
      <c r="R16" s="331">
        <f t="shared" si="1"/>
        <v>3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15186</v>
      </c>
      <c r="E17" s="319">
        <v>337</v>
      </c>
      <c r="F17" s="319">
        <v>14281</v>
      </c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15206</v>
      </c>
      <c r="E19" s="321">
        <f>SUM(E11:E18)</f>
        <v>338</v>
      </c>
      <c r="F19" s="321">
        <f>SUM(F11:F18)</f>
        <v>14283</v>
      </c>
      <c r="G19" s="320">
        <f t="shared" si="2"/>
        <v>1261</v>
      </c>
      <c r="H19" s="321">
        <f>SUM(H11:H18)</f>
        <v>0</v>
      </c>
      <c r="I19" s="321">
        <f>SUM(I11:I18)</f>
        <v>0</v>
      </c>
      <c r="J19" s="320">
        <f t="shared" si="3"/>
        <v>1261</v>
      </c>
      <c r="K19" s="321">
        <f>SUM(K11:K18)</f>
        <v>16</v>
      </c>
      <c r="L19" s="321">
        <f>SUM(L11:L18)</f>
        <v>2</v>
      </c>
      <c r="M19" s="321">
        <f>SUM(M11:M18)</f>
        <v>2</v>
      </c>
      <c r="N19" s="320">
        <f t="shared" si="4"/>
        <v>16</v>
      </c>
      <c r="O19" s="321">
        <f>SUM(O11:O18)</f>
        <v>0</v>
      </c>
      <c r="P19" s="321">
        <f>SUM(P11:P18)</f>
        <v>0</v>
      </c>
      <c r="Q19" s="320">
        <f t="shared" si="0"/>
        <v>16</v>
      </c>
      <c r="R19" s="331">
        <f t="shared" si="1"/>
        <v>1245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16050</v>
      </c>
      <c r="E20" s="319">
        <v>4175</v>
      </c>
      <c r="F20" s="319">
        <v>1099</v>
      </c>
      <c r="G20" s="320">
        <f t="shared" si="2"/>
        <v>19126</v>
      </c>
      <c r="H20" s="319">
        <v>246</v>
      </c>
      <c r="I20" s="319"/>
      <c r="J20" s="320">
        <f t="shared" si="3"/>
        <v>19372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19372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31260</v>
      </c>
      <c r="E42" s="340">
        <f>E19+E20+E21+E27+E40+E41</f>
        <v>4513</v>
      </c>
      <c r="F42" s="340">
        <f aca="true" t="shared" si="11" ref="F42:R42">F19+F20+F21+F27+F40+F41</f>
        <v>15382</v>
      </c>
      <c r="G42" s="340">
        <f t="shared" si="11"/>
        <v>20391</v>
      </c>
      <c r="H42" s="340">
        <f t="shared" si="11"/>
        <v>246</v>
      </c>
      <c r="I42" s="340">
        <f t="shared" si="11"/>
        <v>0</v>
      </c>
      <c r="J42" s="340">
        <f t="shared" si="11"/>
        <v>20637</v>
      </c>
      <c r="K42" s="340">
        <f t="shared" si="11"/>
        <v>16</v>
      </c>
      <c r="L42" s="340">
        <f t="shared" si="11"/>
        <v>2</v>
      </c>
      <c r="M42" s="340">
        <f t="shared" si="11"/>
        <v>2</v>
      </c>
      <c r="N42" s="340">
        <f t="shared" si="11"/>
        <v>16</v>
      </c>
      <c r="O42" s="340">
        <f t="shared" si="11"/>
        <v>0</v>
      </c>
      <c r="P42" s="340">
        <f t="shared" si="11"/>
        <v>0</v>
      </c>
      <c r="Q42" s="340">
        <f t="shared" si="11"/>
        <v>16</v>
      </c>
      <c r="R42" s="341">
        <f t="shared" si="11"/>
        <v>20621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43924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Красимира Панайотова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974</v>
      </c>
      <c r="D50" s="668"/>
      <c r="E50" s="668"/>
      <c r="F50" s="668"/>
      <c r="G50" s="543"/>
      <c r="H50" s="44"/>
      <c r="I50" s="41"/>
    </row>
    <row r="51" spans="2:9" ht="15">
      <c r="B51" s="663"/>
      <c r="C51" s="668"/>
      <c r="D51" s="668"/>
      <c r="E51" s="668"/>
      <c r="F51" s="668"/>
      <c r="G51" s="543"/>
      <c r="H51" s="44"/>
      <c r="I51" s="41"/>
    </row>
    <row r="52" spans="2:9" ht="15">
      <c r="B52" s="663"/>
      <c r="C52" s="668"/>
      <c r="D52" s="668"/>
      <c r="E52" s="668"/>
      <c r="F52" s="668"/>
      <c r="G52" s="543"/>
      <c r="H52" s="44"/>
      <c r="I52" s="41"/>
    </row>
    <row r="53" spans="2:9" ht="15">
      <c r="B53" s="663"/>
      <c r="C53" s="668"/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82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</v>
      </c>
      <c r="D30" s="359">
        <v>1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65</v>
      </c>
      <c r="D40" s="353">
        <f>SUM(D41:D44)</f>
        <v>65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65</v>
      </c>
      <c r="D44" s="359">
        <v>65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66</v>
      </c>
      <c r="D45" s="429">
        <f>D26+D30+D31+D33+D32+D34+D35+D40</f>
        <v>66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66</v>
      </c>
      <c r="D46" s="435">
        <f>D45+D23+D21+D11</f>
        <v>66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155</v>
      </c>
      <c r="D87" s="125">
        <f>SUM(D88:D92)+D96</f>
        <v>155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79</v>
      </c>
      <c r="D89" s="188">
        <v>79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69</v>
      </c>
      <c r="D92" s="129">
        <f>SUM(D93:D95)</f>
        <v>69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68</v>
      </c>
      <c r="D94" s="188">
        <v>68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155</v>
      </c>
      <c r="D98" s="424">
        <f>D87+D82+D77+D73+D97</f>
        <v>155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155</v>
      </c>
      <c r="D99" s="418">
        <f>D98+D70+D68</f>
        <v>155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43924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Красимира Панайотова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" right="0.11811023622047245" top="0.11811023622047245" bottom="0.1968503937007874" header="0.31496062992125984" footer="0.2755905511811024"/>
  <pageSetup fitToHeight="1" fitToWidth="1" horizontalDpi="300" verticalDpi="300" orientation="portrait" paperSize="9" scale="4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O15" sqref="O1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43924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Красимира Панайотова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22780</v>
      </c>
      <c r="D6" s="644">
        <f aca="true" t="shared" si="0" ref="D6:D15">C6-E6</f>
        <v>0</v>
      </c>
      <c r="E6" s="643">
        <f>'1-Баланс'!G95</f>
        <v>22780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22625</v>
      </c>
      <c r="D7" s="644">
        <f t="shared" si="0"/>
        <v>2897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1349</v>
      </c>
      <c r="D8" s="644">
        <f t="shared" si="0"/>
        <v>0</v>
      </c>
      <c r="E8" s="643">
        <f>ABS('2-Отчет за доходите'!C44)-ABS('2-Отчет за доходите'!G44)</f>
        <v>1349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248</v>
      </c>
      <c r="D9" s="644">
        <f t="shared" si="0"/>
        <v>0</v>
      </c>
      <c r="E9" s="643">
        <f>'3-Отчет за паричния поток'!C45</f>
        <v>248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287</v>
      </c>
      <c r="D10" s="644">
        <f t="shared" si="0"/>
        <v>0</v>
      </c>
      <c r="E10" s="643">
        <f>'3-Отчет за паричния поток'!C46</f>
        <v>287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22625</v>
      </c>
      <c r="D11" s="644">
        <f t="shared" si="0"/>
        <v>0</v>
      </c>
      <c r="E11" s="643">
        <f>'4-Отчет за собствения капитал'!L34</f>
        <v>22625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2020-01-21T12:48:47Z</cp:lastPrinted>
  <dcterms:created xsi:type="dcterms:W3CDTF">2006-09-16T00:00:00Z</dcterms:created>
  <dcterms:modified xsi:type="dcterms:W3CDTF">2020-03-27T22:57:07Z</dcterms:modified>
  <cp:category/>
  <cp:version/>
  <cp:contentType/>
  <cp:contentStatus/>
</cp:coreProperties>
</file>