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<sst xmlns="http://schemas.openxmlformats.org/spreadsheetml/2006/main" count="1079" uniqueCount="886">
  <si>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</si>
  <si>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</si>
  <si>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</si>
  <si>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</si>
  <si>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</si>
  <si>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</si>
  <si>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</si>
  <si>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</si>
  <si>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</si>
  <si>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</si>
  <si>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</si>
  <si>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</si>
  <si>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</si>
  <si>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</si>
  <si>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</si>
  <si>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</si>
  <si>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</si>
  <si>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</si>
  <si>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</si>
  <si>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</si>
  <si>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</si>
  <si>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</si>
  <si>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</si>
  <si>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</si>
  <si>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</si>
  <si>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</si>
  <si>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</si>
  <si>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</si>
  <si>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</si>
  <si>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</si>
  <si>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</si>
  <si>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</si>
  <si>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</si>
  <si>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</si>
  <si>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</si>
  <si>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</si>
  <si>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</si>
  <si>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</si>
  <si>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</si>
  <si>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</si>
  <si>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</si>
  <si>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</si>
  <si>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</si>
  <si>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</si>
  <si>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</si>
  <si>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</si>
  <si>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</si>
  <si>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</si>
  <si>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</si>
  <si>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</si>
  <si>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</si>
  <si>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</si>
  <si>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</si>
  <si>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</si>
  <si>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</si>
  <si>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</si>
  <si>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</si>
  <si>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</si>
  <si>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</si>
  <si>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</si>
  <si>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</si>
  <si>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</si>
  <si>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</si>
  <si>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</si>
  <si>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</si>
  <si>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</si>
  <si>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</si>
  <si>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</si>
  <si>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</si>
  <si>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</si>
  <si>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</si>
  <si>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</si>
  <si>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</si>
  <si>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</si>
  <si>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</si>
  <si>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</si>
  <si>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</si>
  <si>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</si>
  <si>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</si>
  <si>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</si>
  <si>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</si>
  <si>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</si>
  <si>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</si>
  <si>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</si>
  <si>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</si>
  <si>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</si>
  <si>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</si>
  <si>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</si>
  <si>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</si>
  <si>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</si>
  <si>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</si>
  <si>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</si>
  <si>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</si>
  <si>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</si>
  <si>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</si>
  <si>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</si>
  <si>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</si>
  <si>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</si>
  <si>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</si>
  <si>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</si>
  <si>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</si>
  <si>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</si>
  <si>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</si>
  <si>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</si>
  <si>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</si>
  <si>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</si>
  <si>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</si>
  <si>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</si>
  <si>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</si>
  <si>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</si>
  <si>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</si>
  <si>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</si>
  <si>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</si>
  <si>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</si>
  <si>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</si>
  <si>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</si>
  <si>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</si>
  <si>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</si>
  <si>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</si>
  <si>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</si>
  <si>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</si>
  <si>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</si>
  <si>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</si>
  <si>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</si>
  <si>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</si>
  <si>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</si>
  <si>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</si>
  <si>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</si>
  <si>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</si>
  <si>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</si>
  <si>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</si>
  <si>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</si>
  <si>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</si>
  <si>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</si>
  <si>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</si>
  <si>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</si>
  <si>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</si>
  <si>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</si>
  <si>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</si>
  <si>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</si>
  <si>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</si>
  <si>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</si>
  <si>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</si>
  <si>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</si>
  <si>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</si>
  <si>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</si>
  <si>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</si>
  <si>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</si>
  <si>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</si>
  <si>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</si>
  <si>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</si>
  <si>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</si>
  <si>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</si>
  <si>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</si>
  <si>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</si>
  <si>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</si>
  <si>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</si>
  <si>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</si>
  <si>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</si>
  <si>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</si>
  <si>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</si>
  <si>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</si>
  <si>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</si>
  <si>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</si>
  <si>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</si>
  <si>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</si>
  <si>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</si>
  <si>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</si>
  <si>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</si>
  <si>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</si>
  <si>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</si>
  <si>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</si>
  <si>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</si>
  <si>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</si>
  <si>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</si>
  <si>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</si>
  <si>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</si>
  <si>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</si>
  <si>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</si>
  <si>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</si>
  <si>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</si>
  <si>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</si>
  <si>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</si>
  <si>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</si>
  <si>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</si>
  <si>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</si>
  <si>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</si>
  <si>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</si>
  <si>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</si>
  <si>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</si>
  <si>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</si>
  <si>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</si>
  <si>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</si>
  <si>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</si>
  <si>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</si>
  <si>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</si>
  <si>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</si>
  <si>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</si>
  <si>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</si>
  <si>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</si>
  <si>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</si>
  <si>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</si>
  <si>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</si>
  <si>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</si>
  <si>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</si>
  <si>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</si>
  <si>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</si>
  <si>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</si>
  <si>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</si>
  <si>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</si>
  <si>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</si>
  <si>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</si>
  <si>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</si>
  <si>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</si>
  <si>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</si>
  <si>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</si>
  <si>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</si>
  <si>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</si>
  <si>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</si>
  <si>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</si>
  <si>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</si>
  <si>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</si>
  <si>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</si>
  <si>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</si>
  <si>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</si>
  <si>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</si>
  <si>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</si>
  <si>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</si>
  <si>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</si>
  <si>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</si>
  <si>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</si>
  <si>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</si>
  <si>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</si>
  <si>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</si>
  <si>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</si>
  <si>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</si>
  <si>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</si>
  <si>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</si>
  <si>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</si>
  <si>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</si>
  <si>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</si>
  <si>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</si>
  <si>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</si>
  <si>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</si>
  <si>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</si>
  <si>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</si>
  <si>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</si>
  <si>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</si>
  <si>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</si>
  <si>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</si>
  <si>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</si>
  <si>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</si>
  <si>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</si>
  <si>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</si>
  <si>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</si>
  <si>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</si>
  <si>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</si>
  <si>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</si>
  <si>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</si>
  <si>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</si>
  <si>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</si>
  <si>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</si>
  <si>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</si>
  <si>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</si>
  <si>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</si>
  <si>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</si>
  <si>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</si>
  <si>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</si>
  <si>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</si>
  <si>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</si>
  <si>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</si>
  <si>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</si>
  <si>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</si>
  <si>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</si>
  <si>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</si>
  <si>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</si>
  <si>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</si>
  <si>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</si>
  <si>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</si>
  <si>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</si>
  <si>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</si>
  <si>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</si>
  <si>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</si>
  <si>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</si>
  <si>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</si>
  <si>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</si>
  <si>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</si>
  <si>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</si>
  <si>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</si>
  <si>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</si>
  <si>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</si>
  <si>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</si>
  <si>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</si>
  <si>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</si>
  <si>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</si>
  <si>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</si>
  <si>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</si>
  <si>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</si>
  <si>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</si>
  <si>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</si>
  <si>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</si>
  <si>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</si>
  <si>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</si>
  <si>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</si>
  <si>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</si>
  <si>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</si>
  <si>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</si>
  <si>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</si>
  <si>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</si>
  <si>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</si>
  <si>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</si>
  <si>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</si>
  <si>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</si>
  <si>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</si>
  <si>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</si>
  <si>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</si>
  <si>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</si>
  <si>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</si>
  <si>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</si>
  <si>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</si>
  <si>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</si>
  <si>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</si>
  <si>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</si>
  <si>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</si>
  <si>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</si>
  <si>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</si>
  <si>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</si>
  <si>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</si>
  <si>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</si>
  <si>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</si>
  <si>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</si>
  <si>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</si>
  <si>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</si>
  <si>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</si>
  <si>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</si>
  <si>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</si>
  <si>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</si>
  <si>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</si>
  <si>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</si>
  <si>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</si>
  <si>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</si>
  <si>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</si>
  <si>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</si>
  <si>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</si>
  <si>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</si>
  <si>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</si>
  <si>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</si>
  <si>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</si>
  <si>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</si>
  <si>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</si>
  <si>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</si>
  <si>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</si>
  <si>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</si>
  <si>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</si>
  <si>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</si>
  <si>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</si>
  <si>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</si>
  <si>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</si>
  <si>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</si>
  <si>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</si>
  <si>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</si>
  <si>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</si>
  <si>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</si>
  <si>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</si>
  <si>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</si>
  <si>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</si>
  <si>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</si>
  <si>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</si>
  <si>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</si>
  <si>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</si>
  <si>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</si>
  <si>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</si>
  <si>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</si>
  <si>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</si>
  <si>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</si>
  <si>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</si>
  <si>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</si>
  <si>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</si>
  <si>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</si>
  <si>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</si>
  <si>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</si>
  <si>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</si>
  <si>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</si>
  <si>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</si>
  <si>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</si>
  <si>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</si>
  <si>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</si>
  <si>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</si>
  <si>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</si>
  <si>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</si>
  <si>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</si>
  <si>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</si>
  <si>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</si>
  <si>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</si>
  <si>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</si>
  <si>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</si>
  <si>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</si>
  <si>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</si>
  <si>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</si>
  <si>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</si>
  <si>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</si>
  <si>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</si>
  <si>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</si>
  <si>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</si>
  <si>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</si>
  <si>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</si>
  <si>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</si>
  <si>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</si>
  <si>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</si>
  <si>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</si>
  <si>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</si>
  <si>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</si>
  <si>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</si>
  <si>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</si>
  <si>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</si>
  <si>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</si>
  <si>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</si>
  <si>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</si>
  <si>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</si>
  <si>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</si>
  <si>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</si>
  <si>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</si>
  <si>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</si>
  <si>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</si>
  <si>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</si>
  <si>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</si>
  <si>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</si>
  <si>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</si>
  <si>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</si>
  <si>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</si>
  <si>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</si>
  <si>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</si>
  <si>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</si>
  <si>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</si>
  <si>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</si>
  <si>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</si>
  <si>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</si>
  <si>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</si>
  <si>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</si>
  <si>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</si>
  <si>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</si>
  <si>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</si>
  <si>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</si>
  <si>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</si>
  <si>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</si>
  <si>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</si>
  <si>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</si>
  <si>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</si>
  <si>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</si>
  <si>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</si>
  <si>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</si>
  <si>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</si>
  <si>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</si>
  <si>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</si>
  <si>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</si>
  <si>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</si>
  <si>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</si>
  <si>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</si>
  <si>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</si>
  <si>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</si>
  <si>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</si>
  <si>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</si>
  <si>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</si>
  <si>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</si>
  <si>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</si>
  <si>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</si>
  <si>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</si>
  <si>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</si>
  <si>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</si>
  <si>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</si>
  <si>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</si>
  <si>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</si>
  <si>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</si>
  <si>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</si>
  <si>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</si>
  <si>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</si>
  <si>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</si>
  <si>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</si>
  <si>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</si>
  <si>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</si>
  <si>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</si>
  <si>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</si>
  <si>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</si>
  <si>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</si>
  <si>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</si>
  <si>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</si>
  <si>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</si>
  <si>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</si>
  <si>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</si>
  <si>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</si>
  <si>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</si>
  <si>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</si>
  <si>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</si>
  <si>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</si>
  <si>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</si>
  <si>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</si>
  <si>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</si>
  <si>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</si>
  <si>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</si>
  <si>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</si>
  <si>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</si>
  <si>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</si>
  <si>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</si>
  <si>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</si>
  <si>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</si>
  <si>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</si>
  <si>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</si>
  <si>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</si>
  <si>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</si>
  <si>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</si>
  <si>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</si>
  <si>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</si>
  <si>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</si>
  <si>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</si>
  <si>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</si>
  <si>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</si>
  <si>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</si>
  <si>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</si>
  <si>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</si>
  <si>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</si>
  <si>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</si>
  <si>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</si>
  <si>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</si>
  <si>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</si>
  <si>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</si>
  <si>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</si>
  <si>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</si>
  <si>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</si>
  <si>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</si>
  <si>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</si>
  <si>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</si>
  <si>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</si>
  <si>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</si>
  <si>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</si>
  <si>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</si>
  <si>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</si>
  <si>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</si>
  <si>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</si>
  <si>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</si>
  <si>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</si>
  <si>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</si>
  <si>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</si>
  <si>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</si>
  <si>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</si>
  <si>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</si>
  <si>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</si>
  <si>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</si>
  <si>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</si>
  <si>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</si>
  <si>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</si>
  <si>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</si>
  <si>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</si>
  <si>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</si>
  <si>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</si>
  <si>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</si>
  <si>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</si>
  <si>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</si>
  <si>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</si>
  <si>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</si>
  <si>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</si>
  <si>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</si>
  <si>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</si>
  <si>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</si>
  <si>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</si>
  <si>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</si>
  <si>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</si>
  <si>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</si>
  <si>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</si>
  <si>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</si>
  <si>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</si>
  <si>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</si>
  <si>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</si>
  <si>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</si>
  <si>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</si>
  <si>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</si>
  <si>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</si>
  <si>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</si>
  <si>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</si>
  <si>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</si>
  <si>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</si>
  <si>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</si>
  <si>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</si>
  <si>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</si>
  <si>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</si>
  <si>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</si>
  <si>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</si>
  <si>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</si>
  <si>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</si>
  <si>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</si>
  <si>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</si>
  <si>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</si>
  <si>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</si>
  <si>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</si>
  <si>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</si>
  <si>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</si>
  <si>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</si>
  <si>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</si>
  <si>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</si>
  <si>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</si>
  <si>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</si>
  <si>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</si>
  <si>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</si>
  <si>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</si>
  <si>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</si>
  <si>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</si>
  <si>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</si>
  <si>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</si>
  <si>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</si>
  <si>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</si>
  <si>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</si>
  <si>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</si>
  <si>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</si>
  <si>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</si>
  <si>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</si>
  <si>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</si>
  <si>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</si>
  <si>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</si>
  <si>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</si>
  <si>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</si>
  <si>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</si>
  <si>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</si>
  <si>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</si>
  <si>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</si>
  <si>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</si>
  <si>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</si>
  <si>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</si>
  <si>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</si>
  <si>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</si>
  <si>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</si>
  <si>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</si>
  <si>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</si>
  <si>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</si>
  <si>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</si>
  <si>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</si>
  <si>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</si>
  <si>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</si>
  <si>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</si>
  <si>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</si>
  <si>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</si>
  <si>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</si>
  <si>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</si>
  <si>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</si>
  <si>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</si>
  <si>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</si>
  <si>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</si>
  <si>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</si>
  <si>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</si>
  <si>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</si>
  <si>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</si>
  <si>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</si>
  <si>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</si>
  <si>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</si>
  <si>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</si>
  <si>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</si>
  <si>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</si>
  <si>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</si>
  <si>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</si>
  <si>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</si>
  <si>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</si>
  <si>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</si>
  <si>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</si>
  <si>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</si>
  <si>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</si>
  <si>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</si>
  <si>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</si>
  <si>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</si>
  <si>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</si>
  <si>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</si>
  <si>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</si>
  <si>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</si>
  <si>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</si>
  <si>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</si>
  <si>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</si>
  <si>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</si>
  <si>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</si>
  <si>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</si>
  <si>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</si>
  <si>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</si>
  <si>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</si>
  <si>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</si>
  <si>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</si>
  <si>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</si>
  <si>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</si>
  <si>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</si>
  <si>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</si>
  <si>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</si>
  <si>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</si>
  <si>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</si>
  <si>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</si>
  <si>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</si>
  <si>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</si>
  <si>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</si>
  <si>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</si>
  <si>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</si>
  <si>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</si>
  <si>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</si>
  <si>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</si>
  <si>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</si>
  <si>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</si>
  <si>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</si>
  <si>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</si>
  <si>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</si>
  <si>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</si>
  <si>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</si>
  <si>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</si>
  <si>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</si>
  <si>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</si>
  <si>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</si>
  <si>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</si>
  <si>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</si>
  <si>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</si>
  <si>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</si>
  <si>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</si>
  <si>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</si>
  <si>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</si>
  <si>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</si>
  <si>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</si>
  <si>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</si>
  <si>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</si>
  <si>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</si>
  <si>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</si>
  <si>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</si>
  <si>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</si>
  <si>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</si>
  <si>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</si>
  <si>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</si>
  <si>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</si>
  <si>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</si>
  <si>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</si>
  <si>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</si>
  <si>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</si>
  <si>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</si>
  <si>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</si>
  <si>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</si>
  <si>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</si>
  <si>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</si>
  <si>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</si>
  <si>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</si>
  <si>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</si>
  <si>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</si>
  <si>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</si>
  <si>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</si>
  <si>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</si>
  <si>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</si>
  <si>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</si>
  <si>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</si>
  <si>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</si>
  <si>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</si>
  <si>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</si>
  <si>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</si>
  <si>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</si>
  <si>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</si>
  <si>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</si>
  <si>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</si>
  <si>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</si>
  <si>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</si>
  <si>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</si>
  <si>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</si>
  <si>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</si>
  <si>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</si>
  <si>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</si>
  <si>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</si>
  <si>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</si>
  <si>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</si>
  <si>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</si>
  <si>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</si>
  <si>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</si>
  <si>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</si>
  <si>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</si>
  <si>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</si>
  <si>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</si>
  <si>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</si>
  <si>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</si>
  <si>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</si>
  <si>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</si>
  <si>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</si>
  <si>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</si>
  <si>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</si>
  <si>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</si>
  <si>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</si>
  <si>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</si>
  <si>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</si>
  <si>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</si>
  <si>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</si>
  <si>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</si>
  <si>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</si>
  <si>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</si>
  <si>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</si>
  <si>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</si>
  <si>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</si>
  <si>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</si>
  <si>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</si>
  <si>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</si>
  <si>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</si>
  <si>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</si>
  <si>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</si>
  <si>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</si>
  <si>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</si>
  <si>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</si>
  <si>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</si>
  <si>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</si>
  <si>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</si>
  <si>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</si>
  <si>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</si>
  <si>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</si>
  <si>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</si>
  <si>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</si>
  <si>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</si>
  <si>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</si>
  <si>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</si>
  <si>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</si>
  <si>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</si>
  <si>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</si>
  <si>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</si>
  <si>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</si>
  <si>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</si>
  <si>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</si>
  <si>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</si>
  <si>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</si>
  <si>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</si>
  <si>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</si>
  <si>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</si>
  <si>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</si>
  <si>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</si>
  <si>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</si>
  <si>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</si>
  <si>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</si>
  <si>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</si>
  <si>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</si>
  <si>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</si>
  <si>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</si>
  <si>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</si>
  <si>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</si>
  <si>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</si>
  <si>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</si>
  <si>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</si>
  <si>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</si>
  <si>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</si>
  <si>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</si>
  <si>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</si>
  <si>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</si>
  <si>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</si>
  <si>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</si>
  <si>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</si>
  <si>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</si>
  <si>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</si>
  <si>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</si>
  <si>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</si>
  <si>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</si>
  <si>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</si>
  <si>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</si>
  <si>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</si>
  <si>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</si>
  <si>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</si>
  <si>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</si>
  <si>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</si>
  <si>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</si>
  <si>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</si>
  <si>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</si>
  <si>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</si>
  <si>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</si>
  <si>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</si>
  <si>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</si>
  <si>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</si>
  <si>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</si>
  <si>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</si>
  <si>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</si>
  <si>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</si>
  <si>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</si>
  <si>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</si>
  <si>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</si>
  <si>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</si>
  <si>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</si>
  <si>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</si>
  <si>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</si>
  <si>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</si>
  <si>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</si>
  <si>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</si>
  <si>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</si>
  <si>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</si>
  <si>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</si>
  <si>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</si>
  <si>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</si>
  <si>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</si>
  <si>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</si>
  <si>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31.03.2015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</si>
</sst>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433</v>
      </c>
      <c r="D11" s="151">
        <v>433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299</v>
      </c>
      <c r="D12" s="151">
        <v>304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13429</v>
      </c>
      <c r="D13" s="151">
        <v>13660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1780-192-1</f>
        <v>1587</v>
      </c>
      <c r="D14" s="151">
        <v>1617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192</v>
      </c>
      <c r="D15" s="151">
        <v>207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16127</v>
      </c>
      <c r="D19" s="155">
        <f>SUM(D11:D18)</f>
        <v>16409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1650</v>
      </c>
      <c r="D20" s="151">
        <v>1670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23668</v>
      </c>
      <c r="H21" s="156">
        <f>SUM(H22:H24)</f>
        <v>23668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23668</v>
      </c>
      <c r="H22" s="152">
        <v>23668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23668</v>
      </c>
      <c r="H25" s="154">
        <f>H19+H20+H21</f>
        <v>23668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106</v>
      </c>
      <c r="D26" s="151">
        <v>107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106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1415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1415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295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-101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1314</v>
      </c>
      <c r="H33" s="154">
        <f>H27+H31+H32</f>
        <v>1415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56737</v>
      </c>
      <c r="H36" s="154">
        <f>H25+H17+H33</f>
        <v>56838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f>5736+540</f>
        <v>6276</v>
      </c>
      <c r="D44" s="151">
        <v>6179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39460</v>
      </c>
      <c r="D45" s="155">
        <f>D34+D39+D44</f>
        <v>39363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101</v>
      </c>
      <c r="H46" s="152">
        <v>403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101</v>
      </c>
      <c r="H49" s="154">
        <f>SUM(H43:H48)</f>
        <v>403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1388</v>
      </c>
      <c r="H53" s="152">
        <v>1388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57343</v>
      </c>
      <c r="D55" s="155">
        <f>D19+D20+D21+D27+D32+D45+D51+D53+D54</f>
        <v>57549</v>
      </c>
      <c r="E55" s="237" t="s">
        <v>171</v>
      </c>
      <c r="F55" s="261" t="s">
        <v>172</v>
      </c>
      <c r="G55" s="154">
        <f>G49+G51+G52+G53+G54</f>
        <v>1489</v>
      </c>
      <c r="H55" s="154">
        <f>H49+H51+H52+H53+H54</f>
        <v>1791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91</v>
      </c>
      <c r="H61" s="154">
        <f>SUM(H62:H68)</f>
        <v>140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4</v>
      </c>
      <c r="E64" s="237" t="s">
        <v>199</v>
      </c>
      <c r="F64" s="242" t="s">
        <v>200</v>
      </c>
      <c r="G64" s="152">
        <v>31</v>
      </c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25</v>
      </c>
      <c r="H66" s="152">
        <v>29</v>
      </c>
    </row>
    <row r="67" spans="1:8" ht="15">
      <c r="A67" s="235" t="s">
        <v>206</v>
      </c>
      <c r="B67" s="241" t="s">
        <v>207</v>
      </c>
      <c r="C67" s="151">
        <v>653</v>
      </c>
      <c r="D67" s="151">
        <v>578</v>
      </c>
      <c r="E67" s="237" t="s">
        <v>208</v>
      </c>
      <c r="F67" s="242" t="s">
        <v>209</v>
      </c>
      <c r="G67" s="152">
        <v>7</v>
      </c>
      <c r="H67" s="152">
        <v>7</v>
      </c>
    </row>
    <row r="68" spans="1:8" ht="15">
      <c r="A68" s="235" t="s">
        <v>210</v>
      </c>
      <c r="B68" s="241" t="s">
        <v>211</v>
      </c>
      <c r="C68" s="151">
        <v>200</v>
      </c>
      <c r="D68" s="151">
        <v>189</v>
      </c>
      <c r="E68" s="237" t="s">
        <v>212</v>
      </c>
      <c r="F68" s="242" t="s">
        <v>213</v>
      </c>
      <c r="G68" s="152">
        <v>26</v>
      </c>
      <c r="H68" s="152">
        <v>71</v>
      </c>
    </row>
    <row r="69" spans="1:8" ht="15">
      <c r="A69" s="235" t="s">
        <v>214</v>
      </c>
      <c r="B69" s="241" t="s">
        <v>215</v>
      </c>
      <c r="C69" s="151">
        <v>2</v>
      </c>
      <c r="D69" s="151"/>
      <c r="E69" s="251" t="s">
        <v>77</v>
      </c>
      <c r="F69" s="242" t="s">
        <v>216</v>
      </c>
      <c r="G69" s="152"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250</v>
      </c>
      <c r="H71" s="161">
        <f>H59+H60+H61+H69+H70</f>
        <v>299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</v>
      </c>
      <c r="D74" s="151">
        <v>11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866</v>
      </c>
      <c r="D75" s="155">
        <f>SUM(D67:D74)</f>
        <v>778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250</v>
      </c>
      <c r="H79" s="162">
        <f>H71+H74+H75+H76</f>
        <v>299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264</v>
      </c>
      <c r="D88" s="151">
        <v>592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264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1133</v>
      </c>
      <c r="D93" s="155">
        <f>D64+D75+D84+D91+D92</f>
        <v>1379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58476</v>
      </c>
      <c r="D94" s="164">
        <f>D93+D55</f>
        <v>58928</v>
      </c>
      <c r="E94" s="449" t="s">
        <v>269</v>
      </c>
      <c r="F94" s="289" t="s">
        <v>270</v>
      </c>
      <c r="G94" s="165">
        <f>G36+G39+G55+G79</f>
        <v>58476</v>
      </c>
      <c r="H94" s="165">
        <f>H36+H39+H55+H79</f>
        <v>58928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42115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L27" sqref="L2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31.03.2015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18</v>
      </c>
      <c r="D9" s="46">
        <v>18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81</v>
      </c>
      <c r="D10" s="46">
        <v>83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304</v>
      </c>
      <c r="D11" s="46">
        <v>306</v>
      </c>
      <c r="E11" s="300" t="s">
        <v>291</v>
      </c>
      <c r="F11" s="549" t="s">
        <v>292</v>
      </c>
      <c r="G11" s="550">
        <v>288</v>
      </c>
      <c r="H11" s="550">
        <v>273</v>
      </c>
    </row>
    <row r="12" spans="1:8" ht="12">
      <c r="A12" s="298" t="s">
        <v>293</v>
      </c>
      <c r="B12" s="299" t="s">
        <v>294</v>
      </c>
      <c r="C12" s="46">
        <v>73</v>
      </c>
      <c r="D12" s="46">
        <v>73</v>
      </c>
      <c r="E12" s="300" t="s">
        <v>77</v>
      </c>
      <c r="F12" s="549" t="s">
        <v>295</v>
      </c>
      <c r="G12" s="550">
        <v>2</v>
      </c>
      <c r="H12" s="550">
        <v>14</v>
      </c>
    </row>
    <row r="13" spans="1:18" ht="12">
      <c r="A13" s="298" t="s">
        <v>296</v>
      </c>
      <c r="B13" s="299" t="s">
        <v>297</v>
      </c>
      <c r="C13" s="46">
        <v>11</v>
      </c>
      <c r="D13" s="46">
        <v>11</v>
      </c>
      <c r="E13" s="301" t="s">
        <v>50</v>
      </c>
      <c r="F13" s="551" t="s">
        <v>298</v>
      </c>
      <c r="G13" s="548">
        <f>SUM(G9:G12)</f>
        <v>290</v>
      </c>
      <c r="H13" s="548">
        <f>SUM(H9:H12)</f>
        <v>287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13</v>
      </c>
      <c r="D16" s="47">
        <v>12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500</v>
      </c>
      <c r="D19" s="49">
        <f>SUM(D9:D15)+D16</f>
        <v>503</v>
      </c>
      <c r="E19" s="304" t="s">
        <v>315</v>
      </c>
      <c r="F19" s="552" t="s">
        <v>316</v>
      </c>
      <c r="G19" s="550">
        <v>110</v>
      </c>
      <c r="H19" s="550">
        <v>97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4</v>
      </c>
      <c r="D22" s="46">
        <v>9</v>
      </c>
      <c r="E22" s="304" t="s">
        <v>324</v>
      </c>
      <c r="F22" s="552" t="s">
        <v>325</v>
      </c>
      <c r="G22" s="550">
        <v>3</v>
      </c>
      <c r="H22" s="550">
        <v>10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f>13-13</f>
        <v>0</v>
      </c>
      <c r="D24" s="46">
        <v>9</v>
      </c>
      <c r="E24" s="301" t="s">
        <v>102</v>
      </c>
      <c r="F24" s="554" t="s">
        <v>332</v>
      </c>
      <c r="G24" s="548">
        <f>SUM(G19:G23)</f>
        <v>113</v>
      </c>
      <c r="H24" s="548">
        <f>SUM(H19:H23)</f>
        <v>107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</v>
      </c>
      <c r="D26" s="49">
        <f>SUM(D22:D25)</f>
        <v>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504</v>
      </c>
      <c r="D28" s="50">
        <f>D26+D19</f>
        <v>521</v>
      </c>
      <c r="E28" s="127" t="s">
        <v>337</v>
      </c>
      <c r="F28" s="554" t="s">
        <v>338</v>
      </c>
      <c r="G28" s="548">
        <f>G13+G15+G24</f>
        <v>403</v>
      </c>
      <c r="H28" s="548">
        <f>H13+H15+H24</f>
        <v>394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101</v>
      </c>
      <c r="H30" s="53">
        <f>IF((D28-H28)&gt;0,D28-H28,0)</f>
        <v>127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504</v>
      </c>
      <c r="D33" s="49">
        <f>D28-D31+D32</f>
        <v>521</v>
      </c>
      <c r="E33" s="127" t="s">
        <v>351</v>
      </c>
      <c r="F33" s="554" t="s">
        <v>352</v>
      </c>
      <c r="G33" s="53">
        <f>G32-G31+G28</f>
        <v>403</v>
      </c>
      <c r="H33" s="53">
        <f>H32-H31+H28</f>
        <v>394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101</v>
      </c>
      <c r="H34" s="548">
        <f>IF((D33-H33)&gt;0,D33-H33,0)</f>
        <v>127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101</v>
      </c>
      <c r="H39" s="559">
        <f>IF(H34&gt;0,IF(D35+H34&lt;0,0,D35+H34),IF(D34-D35&lt;0,D35-D34,0))</f>
        <v>127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101</v>
      </c>
      <c r="H41" s="52">
        <f>IF(D39=0,IF(H39-H40&gt;0,H39-H40+D40,0),IF(D39-D40&lt;0,D40-D39+H40,0))</f>
        <v>127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504</v>
      </c>
      <c r="D42" s="53">
        <f>D33+D35+D39</f>
        <v>521</v>
      </c>
      <c r="E42" s="128" t="s">
        <v>378</v>
      </c>
      <c r="F42" s="129" t="s">
        <v>379</v>
      </c>
      <c r="G42" s="53">
        <f>G39+G33</f>
        <v>504</v>
      </c>
      <c r="H42" s="53">
        <f>H39+H33</f>
        <v>521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42115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31.03.2015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233</v>
      </c>
      <c r="D10" s="54">
        <v>318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-87</v>
      </c>
      <c r="D11" s="54">
        <v>-113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-88</v>
      </c>
      <c r="D13" s="54">
        <v>-92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-45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12</v>
      </c>
      <c r="D16" s="54">
        <v>11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-5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-52</v>
      </c>
      <c r="D19" s="54">
        <v>-43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-29</v>
      </c>
      <c r="D20" s="55">
        <f>SUM(D10:D19)</f>
        <v>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-52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1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-300</v>
      </c>
      <c r="D37" s="54">
        <v>-14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-300</v>
      </c>
      <c r="D42" s="55">
        <f>SUM(D34:D41)</f>
        <v>-13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-329</v>
      </c>
      <c r="D43" s="55">
        <f>D42+D32+D20</f>
        <v>14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593</v>
      </c>
      <c r="D44" s="132">
        <v>320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264</v>
      </c>
      <c r="D45" s="55">
        <f>D44+D43</f>
        <v>334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264</v>
      </c>
      <c r="D46" s="56">
        <v>324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42115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6">
      <selection activeCell="I29" sqref="I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31.03.2015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23668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1415</v>
      </c>
      <c r="J11" s="58">
        <f>'справка №1-БАЛАНС'!H29+'справка №1-БАЛАНС'!H32</f>
        <v>0</v>
      </c>
      <c r="K11" s="60"/>
      <c r="L11" s="344">
        <f>SUM(C11:K11)</f>
        <v>56838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23668</v>
      </c>
      <c r="G15" s="61">
        <f t="shared" si="2"/>
        <v>0</v>
      </c>
      <c r="H15" s="61">
        <f t="shared" si="2"/>
        <v>0</v>
      </c>
      <c r="I15" s="61">
        <f t="shared" si="2"/>
        <v>1415</v>
      </c>
      <c r="J15" s="61">
        <f t="shared" si="2"/>
        <v>0</v>
      </c>
      <c r="K15" s="61">
        <f t="shared" si="2"/>
        <v>0</v>
      </c>
      <c r="L15" s="344">
        <f t="shared" si="1"/>
        <v>56838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-101</v>
      </c>
      <c r="K16" s="60"/>
      <c r="L16" s="344">
        <f t="shared" si="1"/>
        <v>-101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23668</v>
      </c>
      <c r="G29" s="59">
        <f t="shared" si="6"/>
        <v>0</v>
      </c>
      <c r="H29" s="59">
        <f t="shared" si="6"/>
        <v>0</v>
      </c>
      <c r="I29" s="59">
        <f t="shared" si="6"/>
        <v>1415</v>
      </c>
      <c r="J29" s="59">
        <f t="shared" si="6"/>
        <v>-101</v>
      </c>
      <c r="K29" s="59">
        <f t="shared" si="6"/>
        <v>0</v>
      </c>
      <c r="L29" s="344">
        <f t="shared" si="1"/>
        <v>56737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23668</v>
      </c>
      <c r="G32" s="59">
        <f t="shared" si="7"/>
        <v>0</v>
      </c>
      <c r="H32" s="59">
        <f t="shared" si="7"/>
        <v>0</v>
      </c>
      <c r="I32" s="59">
        <f t="shared" si="7"/>
        <v>1415</v>
      </c>
      <c r="J32" s="59">
        <f t="shared" si="7"/>
        <v>-101</v>
      </c>
      <c r="K32" s="59">
        <f t="shared" si="7"/>
        <v>0</v>
      </c>
      <c r="L32" s="344">
        <f t="shared" si="1"/>
        <v>56737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42115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0">
      <selection activeCell="S12" sqref="S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31.03.2015</v>
      </c>
      <c r="D3" s="617"/>
      <c r="E3" s="617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433</v>
      </c>
      <c r="E9" s="189">
        <v>0</v>
      </c>
      <c r="F9" s="189">
        <v>0</v>
      </c>
      <c r="G9" s="74">
        <f>D9+E9-F9</f>
        <v>433</v>
      </c>
      <c r="H9" s="65"/>
      <c r="I9" s="65"/>
      <c r="J9" s="74">
        <f>G9+H9-I9</f>
        <v>433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421</v>
      </c>
      <c r="L10" s="65">
        <v>5</v>
      </c>
      <c r="M10" s="65">
        <v>0</v>
      </c>
      <c r="N10" s="74">
        <f aca="true" t="shared" si="4" ref="N10:N39">K10+L10-M10</f>
        <v>426</v>
      </c>
      <c r="O10" s="65"/>
      <c r="P10" s="65"/>
      <c r="Q10" s="74">
        <f t="shared" si="0"/>
        <v>426</v>
      </c>
      <c r="R10" s="74">
        <f t="shared" si="1"/>
        <v>299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24649</v>
      </c>
      <c r="E11" s="189">
        <v>0</v>
      </c>
      <c r="F11" s="189">
        <v>0</v>
      </c>
      <c r="G11" s="74">
        <f t="shared" si="2"/>
        <v>24649</v>
      </c>
      <c r="H11" s="65"/>
      <c r="I11" s="65"/>
      <c r="J11" s="74">
        <f t="shared" si="3"/>
        <v>24649</v>
      </c>
      <c r="K11" s="65">
        <v>10988</v>
      </c>
      <c r="L11" s="65">
        <v>232</v>
      </c>
      <c r="M11" s="65">
        <v>0</v>
      </c>
      <c r="N11" s="74">
        <f t="shared" si="4"/>
        <v>11220</v>
      </c>
      <c r="O11" s="65"/>
      <c r="P11" s="65"/>
      <c r="Q11" s="74">
        <f t="shared" si="0"/>
        <v>11220</v>
      </c>
      <c r="R11" s="74">
        <f t="shared" si="1"/>
        <v>13429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4063</v>
      </c>
      <c r="E12" s="189">
        <v>0</v>
      </c>
      <c r="F12" s="189">
        <v>0</v>
      </c>
      <c r="G12" s="74">
        <f t="shared" si="2"/>
        <v>4063</v>
      </c>
      <c r="H12" s="65"/>
      <c r="I12" s="65"/>
      <c r="J12" s="74">
        <f t="shared" si="3"/>
        <v>4063</v>
      </c>
      <c r="K12" s="65">
        <v>2446</v>
      </c>
      <c r="L12" s="65">
        <v>30</v>
      </c>
      <c r="M12" s="65">
        <v>0</v>
      </c>
      <c r="N12" s="74">
        <f t="shared" si="4"/>
        <v>2476</v>
      </c>
      <c r="O12" s="65"/>
      <c r="P12" s="65"/>
      <c r="Q12" s="74">
        <f t="shared" si="0"/>
        <v>2476</v>
      </c>
      <c r="R12" s="74">
        <f t="shared" si="1"/>
        <v>1587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827</v>
      </c>
      <c r="E13" s="189">
        <v>0</v>
      </c>
      <c r="F13" s="189">
        <v>0</v>
      </c>
      <c r="G13" s="74">
        <f t="shared" si="2"/>
        <v>827</v>
      </c>
      <c r="H13" s="65"/>
      <c r="I13" s="65"/>
      <c r="J13" s="74">
        <f t="shared" si="3"/>
        <v>827</v>
      </c>
      <c r="K13" s="65">
        <v>620</v>
      </c>
      <c r="L13" s="65">
        <v>15</v>
      </c>
      <c r="M13" s="65">
        <v>0</v>
      </c>
      <c r="N13" s="74">
        <f t="shared" si="4"/>
        <v>635</v>
      </c>
      <c r="O13" s="65"/>
      <c r="P13" s="65"/>
      <c r="Q13" s="74">
        <f t="shared" si="0"/>
        <v>635</v>
      </c>
      <c r="R13" s="74">
        <f t="shared" si="1"/>
        <v>192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103</v>
      </c>
      <c r="E14" s="189">
        <v>0</v>
      </c>
      <c r="F14" s="189">
        <v>0</v>
      </c>
      <c r="G14" s="74">
        <f t="shared" si="2"/>
        <v>103</v>
      </c>
      <c r="H14" s="65"/>
      <c r="I14" s="65"/>
      <c r="J14" s="74">
        <f t="shared" si="3"/>
        <v>103</v>
      </c>
      <c r="K14" s="65">
        <v>102</v>
      </c>
      <c r="L14" s="65">
        <v>0</v>
      </c>
      <c r="M14" s="65">
        <v>0</v>
      </c>
      <c r="N14" s="74">
        <f t="shared" si="4"/>
        <v>102</v>
      </c>
      <c r="O14" s="65"/>
      <c r="P14" s="65"/>
      <c r="Q14" s="74">
        <f t="shared" si="0"/>
        <v>102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f>50-50</f>
        <v>0</v>
      </c>
      <c r="F15" s="457">
        <v>0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30986</v>
      </c>
      <c r="E17" s="194">
        <f>SUM(E9:E16)</f>
        <v>0</v>
      </c>
      <c r="F17" s="194">
        <f>SUM(F9:F16)</f>
        <v>0</v>
      </c>
      <c r="G17" s="74">
        <f t="shared" si="2"/>
        <v>30986</v>
      </c>
      <c r="H17" s="75">
        <f>SUM(H9:H16)</f>
        <v>0</v>
      </c>
      <c r="I17" s="75">
        <f>SUM(I9:I16)</f>
        <v>0</v>
      </c>
      <c r="J17" s="74">
        <f t="shared" si="3"/>
        <v>30986</v>
      </c>
      <c r="K17" s="75">
        <f>SUM(K9:K16)</f>
        <v>14577</v>
      </c>
      <c r="L17" s="75">
        <f>SUM(L9:L16)</f>
        <v>282</v>
      </c>
      <c r="M17" s="75">
        <f>SUM(M9:M16)</f>
        <v>0</v>
      </c>
      <c r="N17" s="74">
        <f t="shared" si="4"/>
        <v>14859</v>
      </c>
      <c r="O17" s="75">
        <f>SUM(O9:O16)</f>
        <v>0</v>
      </c>
      <c r="P17" s="75">
        <f>SUM(P9:P16)</f>
        <v>0</v>
      </c>
      <c r="Q17" s="74">
        <f t="shared" si="5"/>
        <v>14859</v>
      </c>
      <c r="R17" s="74">
        <f t="shared" si="6"/>
        <v>16127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1037</v>
      </c>
      <c r="L18" s="63">
        <v>20</v>
      </c>
      <c r="M18" s="63">
        <v>0</v>
      </c>
      <c r="N18" s="74">
        <f t="shared" si="4"/>
        <v>1057</v>
      </c>
      <c r="O18" s="63"/>
      <c r="P18" s="63"/>
      <c r="Q18" s="74">
        <f t="shared" si="5"/>
        <v>1057</v>
      </c>
      <c r="R18" s="74">
        <f t="shared" si="6"/>
        <v>1650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363</v>
      </c>
      <c r="E22" s="189">
        <v>0</v>
      </c>
      <c r="F22" s="189">
        <v>0</v>
      </c>
      <c r="G22" s="74">
        <f t="shared" si="2"/>
        <v>363</v>
      </c>
      <c r="H22" s="65"/>
      <c r="I22" s="65"/>
      <c r="J22" s="74">
        <f t="shared" si="3"/>
        <v>363</v>
      </c>
      <c r="K22" s="65">
        <v>362</v>
      </c>
      <c r="L22" s="65">
        <v>1</v>
      </c>
      <c r="M22" s="65">
        <v>0</v>
      </c>
      <c r="N22" s="74">
        <f t="shared" si="4"/>
        <v>363</v>
      </c>
      <c r="O22" s="65"/>
      <c r="P22" s="65"/>
      <c r="Q22" s="74">
        <f t="shared" si="5"/>
        <v>363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128</v>
      </c>
      <c r="E24" s="189">
        <v>0</v>
      </c>
      <c r="F24" s="189">
        <v>0</v>
      </c>
      <c r="G24" s="74">
        <f t="shared" si="2"/>
        <v>128</v>
      </c>
      <c r="H24" s="65"/>
      <c r="I24" s="65"/>
      <c r="J24" s="74">
        <f t="shared" si="3"/>
        <v>128</v>
      </c>
      <c r="K24" s="65">
        <v>21</v>
      </c>
      <c r="L24" s="65">
        <v>1</v>
      </c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106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664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664</v>
      </c>
      <c r="H25" s="66">
        <f t="shared" si="7"/>
        <v>0</v>
      </c>
      <c r="I25" s="66">
        <f t="shared" si="7"/>
        <v>0</v>
      </c>
      <c r="J25" s="67">
        <f t="shared" si="3"/>
        <v>664</v>
      </c>
      <c r="K25" s="66">
        <f t="shared" si="7"/>
        <v>556</v>
      </c>
      <c r="L25" s="66">
        <f t="shared" si="7"/>
        <v>2</v>
      </c>
      <c r="M25" s="66">
        <f t="shared" si="7"/>
        <v>0</v>
      </c>
      <c r="N25" s="67">
        <f t="shared" si="4"/>
        <v>558</v>
      </c>
      <c r="O25" s="66">
        <f t="shared" si="7"/>
        <v>0</v>
      </c>
      <c r="P25" s="66">
        <f t="shared" si="7"/>
        <v>0</v>
      </c>
      <c r="Q25" s="67">
        <f t="shared" si="5"/>
        <v>558</v>
      </c>
      <c r="R25" s="67">
        <f t="shared" si="6"/>
        <v>106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6179</v>
      </c>
      <c r="E37" s="189">
        <v>108</v>
      </c>
      <c r="F37" s="189">
        <v>11</v>
      </c>
      <c r="G37" s="74">
        <f t="shared" si="2"/>
        <v>6276</v>
      </c>
      <c r="H37" s="72"/>
      <c r="I37" s="72"/>
      <c r="J37" s="74">
        <f t="shared" si="3"/>
        <v>6276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6276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39363</v>
      </c>
      <c r="E38" s="194">
        <f aca="true" t="shared" si="12" ref="E38:P38">E27+E32+E37</f>
        <v>108</v>
      </c>
      <c r="F38" s="194">
        <f t="shared" si="12"/>
        <v>11</v>
      </c>
      <c r="G38" s="74">
        <f t="shared" si="2"/>
        <v>39460</v>
      </c>
      <c r="H38" s="75">
        <f t="shared" si="12"/>
        <v>0</v>
      </c>
      <c r="I38" s="75">
        <f t="shared" si="12"/>
        <v>0</v>
      </c>
      <c r="J38" s="74">
        <f t="shared" si="3"/>
        <v>39460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39460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73720</v>
      </c>
      <c r="E40" s="438">
        <f>E17+E18+E19+E25+E38+E39</f>
        <v>108</v>
      </c>
      <c r="F40" s="438">
        <f aca="true" t="shared" si="13" ref="F40:R40">F17+F18+F19+F25+F38+F39</f>
        <v>11</v>
      </c>
      <c r="G40" s="438">
        <f t="shared" si="13"/>
        <v>73817</v>
      </c>
      <c r="H40" s="438">
        <f t="shared" si="13"/>
        <v>0</v>
      </c>
      <c r="I40" s="438">
        <f t="shared" si="13"/>
        <v>0</v>
      </c>
      <c r="J40" s="438">
        <f t="shared" si="13"/>
        <v>73817</v>
      </c>
      <c r="K40" s="438">
        <f t="shared" si="13"/>
        <v>16170</v>
      </c>
      <c r="L40" s="438">
        <f t="shared" si="13"/>
        <v>304</v>
      </c>
      <c r="M40" s="438">
        <f t="shared" si="13"/>
        <v>0</v>
      </c>
      <c r="N40" s="438">
        <f t="shared" si="13"/>
        <v>16474</v>
      </c>
      <c r="O40" s="438">
        <f t="shared" si="13"/>
        <v>0</v>
      </c>
      <c r="P40" s="438">
        <f t="shared" si="13"/>
        <v>0</v>
      </c>
      <c r="Q40" s="438">
        <f t="shared" si="13"/>
        <v>16474</v>
      </c>
      <c r="R40" s="438">
        <f t="shared" si="13"/>
        <v>57343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6"/>
      <c r="L44" s="606"/>
      <c r="M44" s="606"/>
      <c r="N44" s="606"/>
      <c r="O44" s="608" t="s">
        <v>780</v>
      </c>
      <c r="P44" s="609"/>
      <c r="Q44" s="609"/>
      <c r="R44" s="609"/>
    </row>
    <row r="45" spans="1:18" ht="12">
      <c r="A45" s="349"/>
      <c r="B45" s="579">
        <f>'справка №1-БАЛАНС'!A99</f>
        <v>42115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J5:J6"/>
    <mergeCell ref="K44:N44"/>
    <mergeCell ref="M3:N3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31.03.2015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653</v>
      </c>
      <c r="D24" s="119">
        <f>SUM(D25:D27)</f>
        <v>653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653</v>
      </c>
      <c r="D26" s="108">
        <v>653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200</v>
      </c>
      <c r="D28" s="108">
        <v>200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866</v>
      </c>
      <c r="D43" s="104">
        <f>D24+D28+D29+D31+D30+D32+D33+D38</f>
        <v>866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866</v>
      </c>
      <c r="D44" s="103">
        <f>D43+D21+D19+D9</f>
        <v>866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101</v>
      </c>
      <c r="D62" s="108"/>
      <c r="E62" s="119">
        <f t="shared" si="1"/>
        <v>101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101</v>
      </c>
      <c r="D66" s="103">
        <f>D52+D56+D61+D62+D63+D64</f>
        <v>0</v>
      </c>
      <c r="E66" s="119">
        <f t="shared" si="1"/>
        <v>101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1388</v>
      </c>
      <c r="D68" s="108"/>
      <c r="E68" s="119">
        <f t="shared" si="1"/>
        <v>1388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91</v>
      </c>
      <c r="D85" s="104">
        <f>SUM(D86:D90)+D94</f>
        <v>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31</v>
      </c>
      <c r="D87" s="108">
        <v>31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25</v>
      </c>
      <c r="D89" s="108">
        <v>25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267-29-7-72</f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250</v>
      </c>
      <c r="D96" s="104">
        <f>D85+D80+D75+D71+D95</f>
        <v>250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1739</v>
      </c>
      <c r="D97" s="104">
        <f>D96+D68+D66</f>
        <v>250</v>
      </c>
      <c r="E97" s="104">
        <f>E96+E68+E66</f>
        <v>1489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42115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31.03.2015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42115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27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31.03.2015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42115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2015-04-15T09:58:33Z</cp:lastPrinted>
  <dcterms:created xsi:type="dcterms:W3CDTF">2000-06-29T12:02:40Z</dcterms:created>
  <dcterms:modified xsi:type="dcterms:W3CDTF">2015-04-21T05:26:18Z</dcterms:modified>
  <cp:category/>
  <cp:version/>
  <cp:contentType/>
  <cp:contentStatus/>
</cp:coreProperties>
</file>