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59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<sst xmlns="http://schemas.openxmlformats.org/spreadsheetml/2006/main" count="1058" uniqueCount="875">
  <si>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</si>
  <si>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</si>
  <si>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</si>
  <si>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</si>
  <si>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</si>
  <si>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</si>
  <si>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</si>
  <si>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</si>
  <si>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</si>
  <si>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</si>
  <si>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</si>
  <si>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</si>
  <si>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</si>
  <si>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</si>
  <si>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</si>
  <si>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</si>
  <si>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</si>
  <si>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</si>
  <si>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</si>
  <si>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</si>
  <si>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</si>
  <si>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</si>
  <si>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</si>
  <si>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</si>
  <si>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</si>
  <si>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</si>
  <si>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</si>
  <si>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</si>
  <si>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</si>
  <si>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</si>
  <si>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</si>
  <si>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</si>
  <si>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</si>
  <si>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</si>
  <si>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</si>
  <si>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</si>
  <si>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</si>
  <si>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</si>
  <si>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</si>
  <si>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</si>
  <si>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</si>
  <si>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</si>
  <si>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</si>
  <si>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</si>
  <si>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</si>
  <si>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</si>
  <si>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</si>
  <si>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</si>
  <si>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</si>
  <si>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</si>
  <si>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</si>
  <si>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</si>
  <si>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</si>
  <si>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</si>
  <si>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</si>
  <si>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</si>
  <si>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</si>
  <si>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</si>
  <si>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</si>
  <si>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</si>
  <si>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</si>
  <si>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</si>
  <si>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</si>
  <si>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</si>
  <si>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</si>
  <si>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</si>
  <si>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</si>
  <si>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</si>
  <si>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</si>
  <si>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</si>
  <si>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</si>
  <si>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</si>
  <si>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</si>
  <si>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</si>
  <si>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</si>
  <si>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</si>
  <si>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</si>
  <si>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</si>
  <si>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</si>
  <si>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</si>
  <si>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</si>
  <si>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</si>
  <si>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</si>
  <si>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</si>
  <si>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</si>
  <si>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</si>
  <si>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</si>
  <si>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</si>
  <si>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</si>
  <si>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</si>
  <si>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</si>
  <si>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</si>
  <si>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</si>
  <si>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</si>
  <si>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</si>
  <si>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</si>
  <si>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</si>
  <si>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</si>
  <si>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</si>
  <si>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</si>
  <si>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</si>
  <si>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</si>
  <si>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</si>
  <si>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</si>
  <si>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</si>
  <si>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</si>
  <si>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</si>
  <si>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</si>
  <si>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</si>
  <si>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</si>
  <si>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</si>
  <si>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</si>
  <si>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</si>
  <si>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</si>
  <si>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</si>
  <si>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</si>
  <si>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</si>
  <si>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</si>
  <si>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</si>
  <si>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</si>
  <si>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</si>
  <si>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</si>
  <si>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</si>
  <si>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</si>
  <si>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</si>
  <si>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</si>
  <si>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</si>
  <si>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</si>
  <si>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</si>
  <si>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</si>
  <si>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</si>
  <si>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</si>
  <si>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</si>
  <si>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</si>
  <si>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</si>
  <si>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</si>
  <si>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</si>
  <si>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</si>
  <si>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</si>
  <si>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</si>
  <si>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</si>
  <si>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</si>
  <si>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</si>
  <si>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</si>
  <si>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</si>
  <si>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</si>
  <si>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</si>
  <si>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</si>
  <si>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</si>
  <si>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</si>
  <si>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</si>
  <si>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</si>
  <si>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</si>
  <si>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</si>
  <si>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</si>
  <si>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</si>
  <si>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</si>
  <si>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</si>
  <si>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</si>
  <si>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</si>
  <si>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</si>
  <si>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</si>
  <si>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</si>
  <si>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</si>
  <si>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</si>
  <si>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</si>
  <si>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</si>
  <si>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</si>
  <si>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</si>
  <si>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</si>
  <si>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</si>
  <si>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</si>
  <si>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</si>
  <si>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</si>
  <si>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</si>
  <si>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</si>
  <si>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</si>
  <si>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</si>
  <si>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</si>
  <si>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</si>
  <si>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</si>
  <si>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</si>
  <si>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</si>
  <si>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</si>
  <si>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</si>
  <si>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</si>
  <si>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</si>
  <si>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</si>
  <si>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</si>
  <si>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</si>
  <si>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</si>
  <si>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</si>
  <si>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</si>
  <si>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</si>
  <si>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</si>
  <si>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</si>
  <si>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</si>
  <si>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</si>
  <si>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</si>
  <si>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</si>
  <si>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</si>
  <si>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</si>
  <si>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</si>
  <si>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</si>
  <si>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</si>
  <si>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</si>
  <si>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</si>
  <si>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</si>
  <si>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</si>
  <si>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</si>
  <si>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</si>
  <si>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</si>
  <si>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</si>
  <si>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</si>
  <si>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</si>
  <si>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</si>
  <si>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</si>
  <si>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</si>
  <si>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</si>
  <si>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</si>
  <si>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</si>
  <si>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</si>
  <si>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</si>
  <si>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</si>
  <si>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</si>
  <si>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</si>
  <si>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</si>
  <si>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</si>
  <si>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</si>
  <si>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</si>
  <si>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</si>
  <si>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</si>
  <si>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</si>
  <si>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</si>
  <si>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</si>
  <si>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</si>
  <si>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</si>
  <si>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</si>
  <si>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</si>
  <si>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</si>
  <si>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</si>
  <si>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</si>
  <si>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</si>
  <si>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</si>
  <si>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</si>
  <si>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</si>
  <si>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</si>
  <si>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</si>
  <si>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</si>
  <si>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</si>
  <si>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</si>
  <si>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</si>
  <si>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</si>
  <si>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</si>
  <si>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</si>
  <si>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</si>
  <si>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</si>
  <si>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</si>
  <si>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</si>
  <si>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</si>
  <si>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</si>
  <si>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</si>
  <si>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</si>
  <si>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</si>
  <si>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</si>
  <si>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</si>
  <si>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</si>
  <si>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</si>
  <si>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</si>
  <si>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</si>
  <si>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</si>
  <si>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</si>
  <si>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</si>
  <si>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</si>
  <si>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</si>
  <si>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</si>
  <si>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</si>
  <si>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</si>
  <si>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</si>
  <si>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</si>
  <si>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</si>
  <si>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</si>
  <si>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</si>
  <si>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</si>
  <si>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</si>
  <si>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</si>
  <si>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</si>
  <si>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</si>
  <si>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</si>
  <si>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</si>
  <si>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</si>
  <si>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</si>
  <si>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</si>
  <si>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</si>
  <si>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</si>
  <si>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</si>
  <si>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</si>
  <si>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</si>
  <si>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</si>
  <si>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</si>
  <si>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</si>
  <si>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</si>
  <si>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</si>
  <si>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</si>
  <si>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</si>
  <si>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</si>
  <si>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</si>
  <si>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</si>
  <si>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</si>
  <si>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</si>
  <si>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</si>
  <si>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</si>
  <si>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</si>
  <si>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</si>
  <si>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</si>
  <si>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</si>
  <si>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</si>
  <si>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</si>
  <si>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</si>
  <si>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</si>
  <si>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</si>
  <si>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</si>
  <si>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</si>
  <si>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</si>
  <si>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</si>
  <si>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</si>
  <si>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</si>
  <si>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</si>
  <si>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</si>
  <si>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</si>
  <si>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</si>
  <si>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</si>
  <si>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</si>
  <si>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</si>
  <si>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</si>
  <si>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</si>
  <si>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</si>
  <si>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</si>
  <si>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</si>
  <si>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</si>
  <si>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</si>
  <si>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</si>
  <si>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</si>
  <si>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</si>
  <si>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</si>
  <si>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</si>
  <si>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</si>
  <si>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</si>
  <si>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</si>
  <si>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</si>
  <si>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</si>
  <si>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</si>
  <si>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</si>
  <si>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</si>
  <si>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</si>
  <si>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</si>
  <si>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</si>
  <si>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</si>
  <si>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</si>
  <si>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</si>
  <si>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</si>
  <si>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</si>
  <si>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</si>
  <si>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</si>
  <si>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</si>
  <si>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</si>
  <si>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</si>
  <si>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</si>
  <si>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</si>
  <si>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</si>
  <si>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</si>
  <si>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</si>
  <si>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</si>
  <si>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</si>
  <si>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</si>
  <si>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</si>
  <si>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</si>
  <si>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</si>
  <si>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</si>
  <si>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</si>
  <si>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</si>
  <si>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</si>
  <si>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</si>
  <si>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</si>
  <si>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</si>
  <si>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</si>
  <si>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</si>
  <si>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</si>
  <si>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</si>
  <si>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</si>
  <si>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</si>
  <si>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</si>
  <si>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</si>
  <si>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</si>
  <si>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</si>
  <si>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</si>
  <si>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</si>
  <si>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</si>
  <si>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</si>
  <si>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</si>
  <si>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</si>
  <si>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</si>
  <si>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</si>
  <si>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</si>
  <si>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</si>
  <si>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</si>
  <si>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</si>
  <si>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</si>
  <si>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</si>
  <si>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</si>
  <si>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</si>
  <si>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</si>
  <si>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</si>
  <si>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</si>
  <si>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</si>
  <si>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</si>
  <si>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</si>
  <si>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</si>
  <si>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</si>
  <si>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</si>
  <si>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</si>
  <si>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</si>
  <si>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</si>
  <si>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</si>
  <si>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</si>
  <si>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</si>
  <si>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</si>
  <si>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</si>
  <si>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</si>
  <si>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</si>
  <si>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</si>
  <si>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</si>
  <si>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</si>
  <si>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</si>
  <si>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</si>
  <si>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</si>
  <si>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</si>
  <si>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</si>
  <si>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</si>
  <si>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</si>
  <si>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</si>
  <si>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</si>
  <si>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</si>
  <si>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</si>
  <si>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</si>
  <si>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</si>
  <si>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</si>
  <si>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</si>
  <si>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</si>
  <si>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</si>
  <si>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</si>
  <si>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</si>
  <si>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</si>
  <si>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</si>
  <si>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</si>
  <si>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</si>
  <si>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</si>
  <si>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</si>
  <si>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</si>
  <si>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</si>
  <si>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</si>
  <si>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</si>
  <si>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</si>
  <si>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</si>
  <si>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</si>
  <si>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</si>
  <si>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</si>
  <si>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</si>
  <si>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</si>
  <si>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</si>
  <si>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</si>
  <si>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</si>
  <si>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</si>
  <si>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</si>
  <si>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</si>
  <si>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</si>
  <si>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</si>
  <si>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</si>
  <si>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</si>
  <si>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</si>
  <si>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</si>
  <si>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</si>
  <si>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</si>
  <si>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</si>
  <si>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</si>
  <si>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</si>
  <si>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</si>
  <si>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</si>
  <si>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</si>
  <si>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</si>
  <si>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</si>
  <si>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</si>
  <si>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</si>
  <si>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</si>
  <si>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</si>
  <si>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</si>
  <si>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</si>
  <si>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</si>
  <si>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</si>
  <si>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</si>
  <si>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</si>
  <si>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</si>
  <si>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</si>
  <si>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</si>
  <si>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</si>
  <si>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</si>
  <si>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</si>
  <si>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</si>
  <si>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</si>
  <si>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</si>
  <si>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</si>
  <si>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</si>
  <si>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</si>
  <si>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</si>
  <si>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</si>
  <si>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</si>
  <si>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</si>
  <si>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</si>
  <si>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</si>
  <si>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</si>
  <si>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</si>
  <si>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</si>
  <si>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</si>
  <si>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</si>
  <si>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</si>
  <si>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</si>
  <si>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</si>
  <si>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</si>
  <si>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</si>
  <si>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</si>
  <si>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</si>
  <si>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</si>
  <si>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</si>
  <si>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</si>
  <si>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</si>
  <si>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</si>
  <si>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</si>
  <si>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</si>
  <si>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</si>
  <si>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</si>
  <si>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</si>
  <si>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</si>
  <si>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</si>
  <si>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</si>
  <si>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</si>
  <si>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</si>
  <si>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</si>
  <si>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</si>
  <si>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</si>
  <si>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</si>
  <si>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</si>
  <si>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</si>
  <si>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</si>
  <si>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</si>
  <si>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</si>
  <si>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</si>
  <si>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</si>
  <si>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</si>
  <si>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</si>
  <si>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</si>
  <si>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</si>
  <si>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</si>
  <si>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</si>
  <si>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</si>
  <si>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</si>
  <si>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</si>
  <si>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</si>
  <si>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</si>
  <si>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</si>
  <si>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</si>
  <si>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</si>
  <si>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</si>
  <si>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</si>
  <si>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</si>
  <si>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</si>
  <si>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</si>
  <si>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</si>
  <si>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</si>
  <si>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</si>
  <si>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</si>
  <si>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</si>
  <si>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</si>
  <si>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</si>
  <si>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</si>
  <si>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</si>
  <si>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</si>
  <si>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</si>
  <si>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</si>
  <si>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</si>
  <si>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</si>
  <si>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</si>
  <si>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</si>
  <si>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</si>
  <si>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</si>
  <si>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</si>
  <si>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</si>
  <si>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</si>
  <si>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</si>
  <si>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</si>
  <si>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</si>
  <si>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</si>
  <si>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</si>
  <si>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</si>
  <si>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</si>
  <si>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</si>
  <si>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</si>
  <si>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</si>
  <si>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</si>
  <si>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</si>
  <si>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</si>
  <si>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</si>
  <si>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</si>
  <si>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</si>
  <si>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</si>
  <si>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</si>
  <si>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</si>
  <si>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</si>
  <si>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</si>
  <si>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</si>
  <si>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</si>
  <si>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</si>
  <si>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</si>
  <si>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</si>
  <si>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</si>
  <si>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</si>
  <si>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</si>
  <si>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</si>
  <si>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</si>
  <si>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</si>
  <si>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</si>
  <si>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</si>
  <si>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</si>
  <si>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</si>
  <si>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</si>
  <si>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</si>
  <si>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</si>
  <si>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</si>
  <si>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</si>
  <si>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</si>
  <si>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</si>
  <si>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</si>
  <si>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</si>
  <si>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</si>
  <si>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</si>
  <si>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</si>
  <si>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</si>
  <si>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</si>
  <si>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</si>
  <si>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</si>
  <si>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</si>
  <si>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</si>
  <si>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</si>
  <si>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</si>
  <si>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</si>
  <si>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</si>
  <si>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</si>
  <si>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</si>
  <si>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</si>
  <si>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</si>
  <si>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</si>
  <si>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</si>
  <si>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</si>
  <si>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</si>
  <si>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</si>
  <si>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</si>
  <si>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</si>
  <si>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</si>
  <si>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</si>
  <si>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</si>
  <si>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</si>
  <si>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</si>
  <si>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</si>
  <si>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</si>
  <si>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</si>
  <si>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</si>
  <si>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</si>
  <si>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</si>
  <si>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</si>
  <si>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</si>
  <si>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</si>
  <si>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</si>
  <si>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</si>
  <si>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</si>
  <si>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</si>
  <si>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</si>
  <si>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</si>
  <si>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</si>
  <si>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</si>
  <si>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</si>
  <si>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</si>
  <si>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</si>
  <si>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</si>
  <si>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</si>
  <si>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</si>
  <si>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</si>
  <si>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</si>
  <si>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</si>
  <si>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</si>
  <si>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</si>
  <si>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</si>
  <si>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</si>
  <si>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</si>
  <si>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</si>
  <si>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</si>
  <si>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</si>
  <si>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</si>
  <si>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</si>
  <si>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</si>
  <si>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</si>
  <si>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</si>
  <si>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</si>
  <si>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</si>
  <si>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</si>
  <si>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</si>
  <si>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</si>
  <si>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</si>
  <si>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</si>
  <si>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</si>
  <si>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</si>
  <si>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</si>
  <si>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</si>
  <si>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</si>
  <si>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</si>
  <si>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</si>
  <si>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</si>
  <si>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</si>
  <si>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</si>
  <si>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</si>
  <si>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</si>
  <si>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</si>
  <si>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</si>
  <si>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</si>
  <si>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</si>
  <si>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</si>
  <si>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</si>
  <si>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</si>
  <si>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</si>
  <si>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</si>
  <si>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</si>
  <si>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</si>
  <si>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</si>
  <si>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</si>
  <si>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</si>
  <si>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</si>
  <si>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</si>
  <si>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</si>
  <si>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</si>
  <si>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</si>
  <si>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</si>
  <si>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</si>
  <si>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</si>
  <si>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</si>
  <si>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</si>
  <si>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</si>
  <si>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</si>
  <si>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</si>
  <si>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</si>
  <si>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</si>
  <si>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</si>
  <si>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</si>
  <si>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</si>
  <si>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</si>
  <si>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</si>
  <si>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</si>
  <si>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</si>
  <si>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</si>
  <si>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</si>
  <si>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</si>
  <si>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</si>
  <si>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</si>
  <si>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</si>
  <si>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</si>
  <si>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</si>
  <si>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</si>
  <si>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</si>
  <si>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</si>
  <si>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</si>
  <si>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</si>
  <si>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</si>
  <si>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</si>
  <si>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</si>
  <si>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</si>
  <si>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</si>
  <si>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</si>
  <si>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</si>
  <si>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</si>
  <si>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</si>
  <si>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</si>
  <si>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</si>
  <si>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</si>
  <si>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</si>
  <si>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</si>
  <si>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</si>
  <si>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</si>
  <si>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</si>
  <si>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</si>
  <si>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</si>
  <si>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</si>
  <si>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</si>
  <si>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</si>
  <si>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</si>
  <si>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</si>
  <si>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</si>
  <si>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</si>
  <si>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</si>
  <si>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</si>
  <si>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</si>
  <si>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</si>
  <si>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</si>
  <si>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</si>
  <si>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</si>
  <si>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</si>
  <si>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</si>
  <si>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</si>
  <si>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</si>
  <si>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</si>
  <si>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</si>
  <si>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</si>
  <si>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</si>
  <si>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</si>
  <si>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</si>
  <si>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</si>
  <si>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</si>
  <si>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</si>
  <si>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</si>
  <si>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</si>
  <si>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</si>
  <si>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</si>
  <si>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</si>
  <si>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</si>
  <si>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</si>
  <si>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</si>
  <si>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</si>
  <si>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</si>
  <si>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</si>
  <si>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</si>
  <si>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</si>
  <si>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</si>
  <si>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</si>
  <si>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</si>
  <si>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</si>
  <si>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</si>
  <si>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</si>
  <si>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</si>
  <si>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</si>
  <si>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</si>
  <si>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</si>
  <si>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</si>
  <si>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</si>
  <si>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</si>
  <si>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</si>
  <si>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</si>
  <si>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</si>
  <si>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</si>
  <si>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</si>
  <si>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</si>
  <si>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</si>
  <si>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</si>
  <si>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</si>
  <si>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</si>
  <si>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</si>
  <si>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"ПАМПОРОВО"АД ПАМПОРОВО</t>
  </si>
  <si>
    <t>Ръководител:СОФИЯ ЦАНКОВА</t>
  </si>
  <si>
    <t>1ЛИФСТРОЙ ООД СОФИЯ</t>
  </si>
  <si>
    <t>2.АГРОПРОМИНЖИНЕРИНГ АД СОФИЯ</t>
  </si>
  <si>
    <t>1.ЗПАД БЪЛГАРИЯ СОФИЯ</t>
  </si>
  <si>
    <t>Съставител:СЛАВКА ДЖИДЖОВА</t>
  </si>
  <si>
    <t>31,06,2010 год.</t>
  </si>
  <si>
    <t xml:space="preserve">Дата на съставяне:  29,07,2010                                    </t>
  </si>
  <si>
    <t>30,06,2010 год.</t>
  </si>
  <si>
    <t>31,06,2010ГОДИНА</t>
  </si>
  <si>
    <t>Дата на съставяне: 29,07,2010</t>
  </si>
  <si>
    <t xml:space="preserve">Дата  на съставяне: 29,07,2009                                                                                                                                </t>
  </si>
  <si>
    <t xml:space="preserve">Дата на съставяне: 29,07,2009                        </t>
  </si>
  <si>
    <t>Дата на съставяне:29,07,2010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</si>
</sst>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76">
      <selection activeCell="G101" sqref="G101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159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870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361</v>
      </c>
      <c r="D11" s="204">
        <v>361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12644</v>
      </c>
      <c r="D12" s="204">
        <v>12785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4788</v>
      </c>
      <c r="D13" s="204">
        <v>4922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18229</v>
      </c>
      <c r="D14" s="204">
        <v>18830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1825</v>
      </c>
      <c r="D15" s="204">
        <v>1444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806</v>
      </c>
      <c r="D16" s="204">
        <v>955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3040</v>
      </c>
      <c r="D17" s="204">
        <v>3001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460</v>
      </c>
      <c r="D18" s="204">
        <v>497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42153</v>
      </c>
      <c r="D19" s="208">
        <f>SUM(D11:D18)</f>
        <v>42795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372</v>
      </c>
      <c r="H20" s="211">
        <v>372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382</v>
      </c>
      <c r="D23" s="204">
        <v>399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23</v>
      </c>
      <c r="D24" s="204">
        <v>26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20429</v>
      </c>
      <c r="H25" s="207">
        <f>H19+H20+H21</f>
        <v>20429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3813</v>
      </c>
      <c r="D26" s="204">
        <v>3994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4218</v>
      </c>
      <c r="D27" s="208">
        <f>SUM(D23:D26)</f>
        <v>4419</v>
      </c>
      <c r="E27" s="308" t="s">
        <v>83</v>
      </c>
      <c r="F27" s="297" t="s">
        <v>84</v>
      </c>
      <c r="G27" s="207">
        <f>SUM(G28:G30)</f>
        <v>-3743</v>
      </c>
      <c r="H27" s="207">
        <f>SUM(H28:H30)</f>
        <v>-502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48</v>
      </c>
      <c r="H28" s="205">
        <v>48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-3791</v>
      </c>
      <c r="H29" s="390">
        <v>-550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1421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>
        <v>-3241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-2322</v>
      </c>
      <c r="H33" s="207">
        <f>H27+H31+H32</f>
        <v>-3743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283</v>
      </c>
      <c r="D34" s="208">
        <f>SUM(D35:D38)</f>
        <v>283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19183</v>
      </c>
      <c r="H36" s="207">
        <f>H25+H17+H33</f>
        <v>17762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v>253</v>
      </c>
      <c r="D37" s="204">
        <v>253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3199</v>
      </c>
      <c r="H44" s="205">
        <v>3712</v>
      </c>
    </row>
    <row r="45" spans="1:15" ht="15">
      <c r="A45" s="290" t="s">
        <v>136</v>
      </c>
      <c r="B45" s="304" t="s">
        <v>137</v>
      </c>
      <c r="C45" s="208">
        <f>C34+C39+C44</f>
        <v>283</v>
      </c>
      <c r="D45" s="208">
        <f>D34+D39+D44</f>
        <v>283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789</v>
      </c>
      <c r="H48" s="205">
        <v>853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3988</v>
      </c>
      <c r="H49" s="207">
        <f>SUM(H43:H48)</f>
        <v>4565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96</v>
      </c>
      <c r="D54" s="204">
        <v>96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46750</v>
      </c>
      <c r="D55" s="208">
        <f>D19+D20+D21+D27+D32+D45+D51+D53+D54</f>
        <v>47593</v>
      </c>
      <c r="E55" s="292" t="s">
        <v>172</v>
      </c>
      <c r="F55" s="316" t="s">
        <v>173</v>
      </c>
      <c r="G55" s="207">
        <f>G49+G51+G52+G53+G54</f>
        <v>3988</v>
      </c>
      <c r="H55" s="207">
        <f>H49+H51+H52+H53+H54</f>
        <v>4565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49</v>
      </c>
      <c r="D58" s="204">
        <v>73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329</v>
      </c>
      <c r="H59" s="205">
        <v>1980</v>
      </c>
      <c r="M59" s="210"/>
    </row>
    <row r="60" spans="1:8" ht="15">
      <c r="A60" s="290" t="s">
        <v>183</v>
      </c>
      <c r="B60" s="296" t="s">
        <v>184</v>
      </c>
      <c r="C60" s="204">
        <v>71</v>
      </c>
      <c r="D60" s="204">
        <v>134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29302</v>
      </c>
      <c r="H61" s="207">
        <f>SUM(H62:H68)</f>
        <v>42883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24941</v>
      </c>
      <c r="H62" s="205">
        <v>37938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120</v>
      </c>
      <c r="D64" s="208">
        <f>SUM(D58:D63)</f>
        <v>207</v>
      </c>
      <c r="E64" s="292" t="s">
        <v>200</v>
      </c>
      <c r="F64" s="297" t="s">
        <v>201</v>
      </c>
      <c r="G64" s="205">
        <v>3920</v>
      </c>
      <c r="H64" s="205">
        <v>4530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52</v>
      </c>
      <c r="H65" s="205">
        <v>193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180</v>
      </c>
      <c r="H66" s="205">
        <v>159</v>
      </c>
    </row>
    <row r="67" spans="1:8" ht="15">
      <c r="A67" s="290" t="s">
        <v>207</v>
      </c>
      <c r="B67" s="296" t="s">
        <v>208</v>
      </c>
      <c r="C67" s="204">
        <v>1274</v>
      </c>
      <c r="D67" s="204">
        <v>2306</v>
      </c>
      <c r="E67" s="292" t="s">
        <v>209</v>
      </c>
      <c r="F67" s="297" t="s">
        <v>210</v>
      </c>
      <c r="G67" s="205">
        <v>51</v>
      </c>
      <c r="H67" s="205">
        <v>49</v>
      </c>
    </row>
    <row r="68" spans="1:8" ht="15">
      <c r="A68" s="290" t="s">
        <v>211</v>
      </c>
      <c r="B68" s="296" t="s">
        <v>212</v>
      </c>
      <c r="C68" s="204">
        <v>6585</v>
      </c>
      <c r="D68" s="204">
        <v>4984</v>
      </c>
      <c r="E68" s="292" t="s">
        <v>213</v>
      </c>
      <c r="F68" s="297" t="s">
        <v>214</v>
      </c>
      <c r="G68" s="205">
        <v>158</v>
      </c>
      <c r="H68" s="205">
        <v>14</v>
      </c>
    </row>
    <row r="69" spans="1:8" ht="15">
      <c r="A69" s="290" t="s">
        <v>215</v>
      </c>
      <c r="B69" s="296" t="s">
        <v>216</v>
      </c>
      <c r="C69" s="204">
        <v>52</v>
      </c>
      <c r="D69" s="204">
        <v>282</v>
      </c>
      <c r="E69" s="306" t="s">
        <v>78</v>
      </c>
      <c r="F69" s="297" t="s">
        <v>217</v>
      </c>
      <c r="G69" s="205">
        <v>6790</v>
      </c>
      <c r="H69" s="205">
        <v>6437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9</v>
      </c>
      <c r="D71" s="204">
        <v>9</v>
      </c>
      <c r="E71" s="308" t="s">
        <v>46</v>
      </c>
      <c r="F71" s="328" t="s">
        <v>224</v>
      </c>
      <c r="G71" s="214">
        <f>G59+G60+G61+G69+G70</f>
        <v>36421</v>
      </c>
      <c r="H71" s="214">
        <f>H59+H60+H61+H69+H70</f>
        <v>51300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/>
      <c r="D72" s="204">
        <v>425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4621</v>
      </c>
      <c r="D74" s="204">
        <v>17644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12541</v>
      </c>
      <c r="D75" s="208">
        <f>SUM(D67:D74)</f>
        <v>25650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36421</v>
      </c>
      <c r="H79" s="215">
        <f>H71+H74+H75+H76</f>
        <v>51300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21</v>
      </c>
      <c r="D87" s="204">
        <v>95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160</v>
      </c>
      <c r="D88" s="204">
        <v>82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181</v>
      </c>
      <c r="D91" s="208">
        <f>SUM(D87:D90)</f>
        <v>177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12842</v>
      </c>
      <c r="D93" s="208">
        <f>D64+D75+D84+D91+D92</f>
        <v>26034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59592</v>
      </c>
      <c r="D94" s="217">
        <f>D93+D55</f>
        <v>73627</v>
      </c>
      <c r="E94" s="557" t="s">
        <v>270</v>
      </c>
      <c r="F94" s="344" t="s">
        <v>271</v>
      </c>
      <c r="G94" s="218">
        <f>G36+G39+G55+G79</f>
        <v>59592</v>
      </c>
      <c r="H94" s="218">
        <f>H36+H39+H55+H79</f>
        <v>73627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871</v>
      </c>
      <c r="B98" s="538"/>
      <c r="C98" s="601" t="s">
        <v>866</v>
      </c>
      <c r="D98" s="601"/>
      <c r="E98" s="601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1" t="s">
        <v>862</v>
      </c>
      <c r="D100" s="602"/>
      <c r="E100" s="602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0">
      <selection activeCell="C45" sqref="C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"ПАМПОРОВО"АД ПАМПОРОВО</v>
      </c>
      <c r="F2" s="598" t="s">
        <v>2</v>
      </c>
      <c r="G2" s="59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tr">
        <f>'справка №1-БАЛАНС'!E4</f>
        <v> 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97" t="s">
        <v>867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516</v>
      </c>
      <c r="D9" s="79">
        <v>765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1020</v>
      </c>
      <c r="D10" s="79">
        <v>918</v>
      </c>
      <c r="E10" s="362" t="s">
        <v>287</v>
      </c>
      <c r="F10" s="364" t="s">
        <v>288</v>
      </c>
      <c r="G10" s="87">
        <v>351</v>
      </c>
      <c r="H10" s="87">
        <v>221</v>
      </c>
    </row>
    <row r="11" spans="1:8" ht="12">
      <c r="A11" s="362" t="s">
        <v>289</v>
      </c>
      <c r="B11" s="363" t="s">
        <v>290</v>
      </c>
      <c r="C11" s="79">
        <v>1522</v>
      </c>
      <c r="D11" s="79">
        <v>1176</v>
      </c>
      <c r="E11" s="365" t="s">
        <v>291</v>
      </c>
      <c r="F11" s="364" t="s">
        <v>292</v>
      </c>
      <c r="G11" s="87">
        <v>4647</v>
      </c>
      <c r="H11" s="87">
        <v>4377</v>
      </c>
    </row>
    <row r="12" spans="1:8" ht="12">
      <c r="A12" s="362" t="s">
        <v>293</v>
      </c>
      <c r="B12" s="363" t="s">
        <v>294</v>
      </c>
      <c r="C12" s="79">
        <v>744</v>
      </c>
      <c r="D12" s="79">
        <v>609</v>
      </c>
      <c r="E12" s="365" t="s">
        <v>78</v>
      </c>
      <c r="F12" s="364" t="s">
        <v>295</v>
      </c>
      <c r="G12" s="87">
        <v>78</v>
      </c>
      <c r="H12" s="87">
        <v>197</v>
      </c>
    </row>
    <row r="13" spans="1:18" ht="12">
      <c r="A13" s="362" t="s">
        <v>296</v>
      </c>
      <c r="B13" s="363" t="s">
        <v>297</v>
      </c>
      <c r="C13" s="79">
        <v>122</v>
      </c>
      <c r="D13" s="79">
        <v>125</v>
      </c>
      <c r="E13" s="366" t="s">
        <v>51</v>
      </c>
      <c r="F13" s="367" t="s">
        <v>298</v>
      </c>
      <c r="G13" s="88">
        <f>SUM(G9:G12)</f>
        <v>5076</v>
      </c>
      <c r="H13" s="88">
        <f>SUM(H9:H12)</f>
        <v>4795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168</v>
      </c>
      <c r="D14" s="79">
        <v>102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31</v>
      </c>
      <c r="D16" s="80">
        <v>32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4123</v>
      </c>
      <c r="D19" s="82">
        <f>SUM(D9:D15)+D16</f>
        <v>3727</v>
      </c>
      <c r="E19" s="372" t="s">
        <v>315</v>
      </c>
      <c r="F19" s="368" t="s">
        <v>316</v>
      </c>
      <c r="G19" s="87">
        <v>853</v>
      </c>
      <c r="H19" s="87">
        <v>825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1676</v>
      </c>
      <c r="D22" s="79">
        <v>1799</v>
      </c>
      <c r="E22" s="372" t="s">
        <v>324</v>
      </c>
      <c r="F22" s="368" t="s">
        <v>325</v>
      </c>
      <c r="G22" s="87">
        <v>1660</v>
      </c>
      <c r="H22" s="87">
        <v>1460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328</v>
      </c>
      <c r="D24" s="79">
        <v>1669</v>
      </c>
      <c r="E24" s="366" t="s">
        <v>103</v>
      </c>
      <c r="F24" s="369" t="s">
        <v>332</v>
      </c>
      <c r="G24" s="88">
        <f>SUM(G19:G23)</f>
        <v>2513</v>
      </c>
      <c r="H24" s="88">
        <f>SUM(H19:H23)</f>
        <v>2285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41</v>
      </c>
      <c r="D25" s="79">
        <v>104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2045</v>
      </c>
      <c r="D26" s="82">
        <f>SUM(D22:D25)</f>
        <v>3572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6168</v>
      </c>
      <c r="D28" s="83">
        <f>D26+D19</f>
        <v>7299</v>
      </c>
      <c r="E28" s="174" t="s">
        <v>337</v>
      </c>
      <c r="F28" s="369" t="s">
        <v>338</v>
      </c>
      <c r="G28" s="88">
        <f>G13+G15+G24</f>
        <v>7589</v>
      </c>
      <c r="H28" s="88">
        <f>H13+H15+H24</f>
        <v>7080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1421</v>
      </c>
      <c r="D30" s="83">
        <f>IF((H28-D28)&gt;0,H28-D28,0)</f>
        <v>0</v>
      </c>
      <c r="E30" s="174" t="s">
        <v>341</v>
      </c>
      <c r="F30" s="369" t="s">
        <v>342</v>
      </c>
      <c r="G30" s="90">
        <f>IF((C28-G28)&gt;0,C28-G28,0)</f>
        <v>0</v>
      </c>
      <c r="H30" s="90">
        <f>IF((D28-H28)&gt;0,D28-H28,0)</f>
        <v>219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6168</v>
      </c>
      <c r="D33" s="82">
        <f>D28-D31+D32</f>
        <v>7299</v>
      </c>
      <c r="E33" s="174" t="s">
        <v>351</v>
      </c>
      <c r="F33" s="369" t="s">
        <v>352</v>
      </c>
      <c r="G33" s="90">
        <f>G32-G31+G28</f>
        <v>7589</v>
      </c>
      <c r="H33" s="90">
        <f>H32-H31+H28</f>
        <v>7080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1421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219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1421</v>
      </c>
      <c r="D39" s="569">
        <f>+IF((H33-D33-D35)&gt;0,H33-D33-D35,0)</f>
        <v>0</v>
      </c>
      <c r="E39" s="385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219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1421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219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7589</v>
      </c>
      <c r="D42" s="86">
        <f>D33+D35+D39</f>
        <v>7299</v>
      </c>
      <c r="E42" s="177" t="s">
        <v>378</v>
      </c>
      <c r="F42" s="178" t="s">
        <v>379</v>
      </c>
      <c r="G42" s="90">
        <f>G39+G33</f>
        <v>7589</v>
      </c>
      <c r="H42" s="90">
        <f>H39+H33</f>
        <v>7299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04"/>
      <c r="E46" s="604"/>
      <c r="F46" s="604"/>
      <c r="G46" s="604"/>
      <c r="H46" s="604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F38" sqref="F3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tr">
        <f>'справка №1-БАЛАНС'!E4</f>
        <v> 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>
        <v>0</v>
      </c>
      <c r="B6" s="597" t="s">
        <v>869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5911</v>
      </c>
      <c r="D10" s="92">
        <v>6005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-3037</v>
      </c>
      <c r="D11" s="92">
        <v>-6501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-832</v>
      </c>
      <c r="D13" s="92">
        <v>-818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>
        <v>86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-41</v>
      </c>
      <c r="D17" s="92">
        <v>-104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7</v>
      </c>
      <c r="D18" s="92">
        <v>1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-151</v>
      </c>
      <c r="D19" s="92">
        <v>-225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1857</v>
      </c>
      <c r="D20" s="93">
        <f>SUM(D10:D19)</f>
        <v>-1556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-39</v>
      </c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-350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-39</v>
      </c>
      <c r="D32" s="93">
        <f>SUM(D22:D31)</f>
        <v>-352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2603</v>
      </c>
      <c r="D36" s="92">
        <v>4557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-4253</v>
      </c>
      <c r="D37" s="92">
        <v>-2312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-29</v>
      </c>
      <c r="D38" s="92">
        <v>-226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-135</v>
      </c>
      <c r="D39" s="92">
        <v>-474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-1814</v>
      </c>
      <c r="D42" s="93">
        <f>SUM(D34:D41)</f>
        <v>1545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4</v>
      </c>
      <c r="D43" s="93">
        <f>D42+D32+D20</f>
        <v>-363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177</v>
      </c>
      <c r="D44" s="93">
        <v>424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181</v>
      </c>
      <c r="D45" s="93">
        <f>D44+D43</f>
        <v>61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>
        <v>181</v>
      </c>
      <c r="D46" s="94">
        <v>61</v>
      </c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868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599"/>
      <c r="D50" s="59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599"/>
      <c r="D52" s="59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0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5" sqref="C5:G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06" t="str">
        <f>'справка №1-БАЛАНС'!E3</f>
        <v>"ПАМПОРОВО"АД ПАМПОРОВО</v>
      </c>
      <c r="D3" s="607"/>
      <c r="E3" s="607"/>
      <c r="F3" s="607"/>
      <c r="G3" s="607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06" t="str">
        <f>'справка №1-БАЛАНС'!E4</f>
        <v> </v>
      </c>
      <c r="D4" s="606"/>
      <c r="E4" s="608"/>
      <c r="F4" s="606"/>
      <c r="G4" s="606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06" t="str">
        <f>'справка №1-БАЛАНС'!E5</f>
        <v>31,06,2010ГОДИНА</v>
      </c>
      <c r="D5" s="607"/>
      <c r="E5" s="607"/>
      <c r="F5" s="607"/>
      <c r="G5" s="607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372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48</v>
      </c>
      <c r="J11" s="96">
        <f>'справка №1-БАЛАНС'!H29+'справка №1-БАЛАНС'!H32</f>
        <v>-3791</v>
      </c>
      <c r="K11" s="98"/>
      <c r="L11" s="423">
        <f>SUM(C11:K11)</f>
        <v>17762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372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48</v>
      </c>
      <c r="J15" s="99">
        <f t="shared" si="2"/>
        <v>-3791</v>
      </c>
      <c r="K15" s="99">
        <f t="shared" si="2"/>
        <v>0</v>
      </c>
      <c r="L15" s="423">
        <f t="shared" si="1"/>
        <v>17762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1421</v>
      </c>
      <c r="J16" s="424">
        <f>+'справка №1-БАЛАНС'!G32</f>
        <v>0</v>
      </c>
      <c r="K16" s="98"/>
      <c r="L16" s="423">
        <f t="shared" si="1"/>
        <v>1421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2</v>
      </c>
      <c r="J28" s="98">
        <v>-2</v>
      </c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372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1471</v>
      </c>
      <c r="J29" s="97">
        <f t="shared" si="6"/>
        <v>-3793</v>
      </c>
      <c r="K29" s="97">
        <f t="shared" si="6"/>
        <v>0</v>
      </c>
      <c r="L29" s="423">
        <f t="shared" si="1"/>
        <v>19183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372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1471</v>
      </c>
      <c r="J32" s="97">
        <f t="shared" si="7"/>
        <v>-3793</v>
      </c>
      <c r="K32" s="97">
        <f t="shared" si="7"/>
        <v>0</v>
      </c>
      <c r="L32" s="423">
        <f t="shared" si="1"/>
        <v>19183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872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N29" sqref="N2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6" t="s">
        <v>383</v>
      </c>
      <c r="B2" s="619"/>
      <c r="C2" s="584"/>
      <c r="D2" s="584"/>
      <c r="E2" s="606" t="str">
        <f>'справка №1-БАЛАНС'!E3</f>
        <v>"ПАМПОРОВО"АД ПАМПОРОВО</v>
      </c>
      <c r="F2" s="627"/>
      <c r="G2" s="627"/>
      <c r="H2" s="584"/>
      <c r="I2" s="440"/>
      <c r="J2" s="440"/>
      <c r="K2" s="440"/>
      <c r="L2" s="440"/>
      <c r="M2" s="622" t="s">
        <v>2</v>
      </c>
      <c r="N2" s="618"/>
      <c r="O2" s="618"/>
      <c r="P2" s="623">
        <f>'справка №1-БАЛАНС'!H3</f>
        <v>830166943</v>
      </c>
      <c r="Q2" s="623"/>
      <c r="R2" s="352"/>
    </row>
    <row r="3" spans="1:18" ht="15">
      <c r="A3" s="626" t="s">
        <v>5</v>
      </c>
      <c r="B3" s="619"/>
      <c r="C3" s="585"/>
      <c r="D3" s="585"/>
      <c r="E3" s="606" t="str">
        <f>'справка №1-БАЛАНС'!E5</f>
        <v>31,06,2010ГОДИНА</v>
      </c>
      <c r="F3" s="628"/>
      <c r="G3" s="628"/>
      <c r="H3" s="442"/>
      <c r="I3" s="442"/>
      <c r="J3" s="442"/>
      <c r="K3" s="442"/>
      <c r="L3" s="442"/>
      <c r="M3" s="624" t="s">
        <v>4</v>
      </c>
      <c r="N3" s="624"/>
      <c r="O3" s="576"/>
      <c r="P3" s="625" t="str">
        <f>'справка №1-БАЛАНС'!H4</f>
        <v> </v>
      </c>
      <c r="Q3" s="625"/>
      <c r="R3" s="353"/>
    </row>
    <row r="4" spans="1:18" ht="12.75">
      <c r="A4" s="435" t="s">
        <v>523</v>
      </c>
      <c r="B4" s="441"/>
      <c r="C4" s="441"/>
      <c r="D4" s="442"/>
      <c r="E4" s="609"/>
      <c r="F4" s="610"/>
      <c r="G4" s="610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0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1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1"/>
      <c r="R6" s="621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361</v>
      </c>
      <c r="E9" s="242"/>
      <c r="F9" s="242"/>
      <c r="G9" s="113">
        <f>D9+E9-F9</f>
        <v>361</v>
      </c>
      <c r="H9" s="103"/>
      <c r="I9" s="103"/>
      <c r="J9" s="113">
        <f>G9+H9-I9</f>
        <v>361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14176</v>
      </c>
      <c r="E10" s="242"/>
      <c r="F10" s="242"/>
      <c r="G10" s="113">
        <f aca="true" t="shared" si="2" ref="G10:G39">D10+E10-F10</f>
        <v>14176</v>
      </c>
      <c r="H10" s="103"/>
      <c r="I10" s="103"/>
      <c r="J10" s="113">
        <f aca="true" t="shared" si="3" ref="J10:J39">G10+H10-I10</f>
        <v>14176</v>
      </c>
      <c r="K10" s="103">
        <v>1391</v>
      </c>
      <c r="L10" s="103">
        <v>141</v>
      </c>
      <c r="M10" s="103"/>
      <c r="N10" s="113">
        <f aca="true" t="shared" si="4" ref="N10:N39">K10+L10-M10</f>
        <v>1532</v>
      </c>
      <c r="O10" s="103"/>
      <c r="P10" s="103"/>
      <c r="Q10" s="113">
        <f t="shared" si="0"/>
        <v>1532</v>
      </c>
      <c r="R10" s="113">
        <f t="shared" si="1"/>
        <v>12644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6090</v>
      </c>
      <c r="E11" s="242"/>
      <c r="F11" s="242"/>
      <c r="G11" s="113">
        <f t="shared" si="2"/>
        <v>6090</v>
      </c>
      <c r="H11" s="103"/>
      <c r="I11" s="103"/>
      <c r="J11" s="113">
        <f t="shared" si="3"/>
        <v>6090</v>
      </c>
      <c r="K11" s="103">
        <v>1168</v>
      </c>
      <c r="L11" s="103">
        <v>134</v>
      </c>
      <c r="M11" s="103"/>
      <c r="N11" s="113">
        <f t="shared" si="4"/>
        <v>1302</v>
      </c>
      <c r="O11" s="103"/>
      <c r="P11" s="103"/>
      <c r="Q11" s="113">
        <f t="shared" si="0"/>
        <v>1302</v>
      </c>
      <c r="R11" s="113">
        <f t="shared" si="1"/>
        <v>4788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24210</v>
      </c>
      <c r="E12" s="242"/>
      <c r="F12" s="242"/>
      <c r="G12" s="113">
        <f t="shared" si="2"/>
        <v>24210</v>
      </c>
      <c r="H12" s="103"/>
      <c r="I12" s="103"/>
      <c r="J12" s="113">
        <f t="shared" si="3"/>
        <v>24210</v>
      </c>
      <c r="K12" s="103">
        <v>5380</v>
      </c>
      <c r="L12" s="103">
        <v>601</v>
      </c>
      <c r="M12" s="103"/>
      <c r="N12" s="113">
        <f t="shared" si="4"/>
        <v>5981</v>
      </c>
      <c r="O12" s="103"/>
      <c r="P12" s="103"/>
      <c r="Q12" s="113">
        <f t="shared" si="0"/>
        <v>5981</v>
      </c>
      <c r="R12" s="113">
        <f t="shared" si="1"/>
        <v>18229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3852</v>
      </c>
      <c r="E13" s="242">
        <v>518</v>
      </c>
      <c r="F13" s="242"/>
      <c r="G13" s="113">
        <f t="shared" si="2"/>
        <v>4370</v>
      </c>
      <c r="H13" s="103"/>
      <c r="I13" s="103"/>
      <c r="J13" s="113">
        <f t="shared" si="3"/>
        <v>4370</v>
      </c>
      <c r="K13" s="103">
        <v>2408</v>
      </c>
      <c r="L13" s="103">
        <v>137</v>
      </c>
      <c r="M13" s="103"/>
      <c r="N13" s="113">
        <f t="shared" si="4"/>
        <v>2545</v>
      </c>
      <c r="O13" s="103"/>
      <c r="P13" s="103"/>
      <c r="Q13" s="113">
        <f t="shared" si="0"/>
        <v>2545</v>
      </c>
      <c r="R13" s="113">
        <f t="shared" si="1"/>
        <v>1825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2080</v>
      </c>
      <c r="E14" s="242"/>
      <c r="F14" s="242"/>
      <c r="G14" s="113">
        <f t="shared" si="2"/>
        <v>2080</v>
      </c>
      <c r="H14" s="103"/>
      <c r="I14" s="103"/>
      <c r="J14" s="113">
        <f t="shared" si="3"/>
        <v>2080</v>
      </c>
      <c r="K14" s="103">
        <v>1125</v>
      </c>
      <c r="L14" s="103">
        <v>149</v>
      </c>
      <c r="M14" s="103"/>
      <c r="N14" s="113">
        <f t="shared" si="4"/>
        <v>1274</v>
      </c>
      <c r="O14" s="103"/>
      <c r="P14" s="103"/>
      <c r="Q14" s="113">
        <f t="shared" si="0"/>
        <v>1274</v>
      </c>
      <c r="R14" s="113">
        <f t="shared" si="1"/>
        <v>806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>
        <v>3001</v>
      </c>
      <c r="E15" s="564">
        <v>39</v>
      </c>
      <c r="F15" s="564"/>
      <c r="G15" s="113">
        <f t="shared" si="2"/>
        <v>3040</v>
      </c>
      <c r="H15" s="565"/>
      <c r="I15" s="565"/>
      <c r="J15" s="113">
        <f t="shared" si="3"/>
        <v>3040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3040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503</v>
      </c>
      <c r="E16" s="242"/>
      <c r="F16" s="242"/>
      <c r="G16" s="113">
        <f t="shared" si="2"/>
        <v>503</v>
      </c>
      <c r="H16" s="103"/>
      <c r="I16" s="103"/>
      <c r="J16" s="113">
        <f t="shared" si="3"/>
        <v>503</v>
      </c>
      <c r="K16" s="103">
        <v>6</v>
      </c>
      <c r="L16" s="103">
        <v>37</v>
      </c>
      <c r="M16" s="103"/>
      <c r="N16" s="113">
        <f t="shared" si="4"/>
        <v>43</v>
      </c>
      <c r="O16" s="103"/>
      <c r="P16" s="103"/>
      <c r="Q16" s="113">
        <f aca="true" t="shared" si="5" ref="Q16:Q25">N16+O16-P16</f>
        <v>43</v>
      </c>
      <c r="R16" s="113">
        <f aca="true" t="shared" si="6" ref="R16:R25">J16-Q16</f>
        <v>460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54273</v>
      </c>
      <c r="E17" s="247">
        <f>SUM(E9:E16)</f>
        <v>557</v>
      </c>
      <c r="F17" s="247">
        <f>SUM(F9:F16)</f>
        <v>0</v>
      </c>
      <c r="G17" s="113">
        <f t="shared" si="2"/>
        <v>54830</v>
      </c>
      <c r="H17" s="114">
        <f>SUM(H9:H16)</f>
        <v>0</v>
      </c>
      <c r="I17" s="114">
        <f>SUM(I9:I16)</f>
        <v>0</v>
      </c>
      <c r="J17" s="113">
        <f t="shared" si="3"/>
        <v>54830</v>
      </c>
      <c r="K17" s="114">
        <f>SUM(K9:K16)</f>
        <v>11478</v>
      </c>
      <c r="L17" s="114">
        <f>SUM(L9:L16)</f>
        <v>1199</v>
      </c>
      <c r="M17" s="114">
        <f>SUM(M9:M16)</f>
        <v>0</v>
      </c>
      <c r="N17" s="113">
        <f t="shared" si="4"/>
        <v>12677</v>
      </c>
      <c r="O17" s="114">
        <f>SUM(O9:O16)</f>
        <v>0</v>
      </c>
      <c r="P17" s="114">
        <f>SUM(P9:P16)</f>
        <v>0</v>
      </c>
      <c r="Q17" s="113">
        <f t="shared" si="5"/>
        <v>12677</v>
      </c>
      <c r="R17" s="113">
        <f t="shared" si="6"/>
        <v>42153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>
        <v>578</v>
      </c>
      <c r="E21" s="242"/>
      <c r="F21" s="242"/>
      <c r="G21" s="113">
        <f t="shared" si="2"/>
        <v>578</v>
      </c>
      <c r="H21" s="103"/>
      <c r="I21" s="103"/>
      <c r="J21" s="113">
        <f t="shared" si="3"/>
        <v>578</v>
      </c>
      <c r="K21" s="103">
        <v>179</v>
      </c>
      <c r="L21" s="103">
        <v>17</v>
      </c>
      <c r="M21" s="103"/>
      <c r="N21" s="113">
        <f t="shared" si="4"/>
        <v>196</v>
      </c>
      <c r="O21" s="103"/>
      <c r="P21" s="103"/>
      <c r="Q21" s="113">
        <f t="shared" si="5"/>
        <v>196</v>
      </c>
      <c r="R21" s="113">
        <f t="shared" si="6"/>
        <v>382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52</v>
      </c>
      <c r="E22" s="242">
        <v>16</v>
      </c>
      <c r="F22" s="242"/>
      <c r="G22" s="113">
        <f t="shared" si="2"/>
        <v>68</v>
      </c>
      <c r="H22" s="103"/>
      <c r="I22" s="103"/>
      <c r="J22" s="113">
        <f t="shared" si="3"/>
        <v>68</v>
      </c>
      <c r="K22" s="103">
        <v>26</v>
      </c>
      <c r="L22" s="103">
        <v>19</v>
      </c>
      <c r="M22" s="103"/>
      <c r="N22" s="113">
        <f t="shared" si="4"/>
        <v>45</v>
      </c>
      <c r="O22" s="103"/>
      <c r="P22" s="103"/>
      <c r="Q22" s="113">
        <f t="shared" si="5"/>
        <v>45</v>
      </c>
      <c r="R22" s="113">
        <f t="shared" si="6"/>
        <v>23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25</v>
      </c>
      <c r="E23" s="242"/>
      <c r="F23" s="242">
        <v>25</v>
      </c>
      <c r="G23" s="113">
        <f t="shared" si="2"/>
        <v>0</v>
      </c>
      <c r="H23" s="103"/>
      <c r="I23" s="103"/>
      <c r="J23" s="113">
        <f t="shared" si="3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3997</v>
      </c>
      <c r="E24" s="242">
        <v>117</v>
      </c>
      <c r="F24" s="242"/>
      <c r="G24" s="113">
        <f t="shared" si="2"/>
        <v>4114</v>
      </c>
      <c r="H24" s="103"/>
      <c r="I24" s="103"/>
      <c r="J24" s="113">
        <f t="shared" si="3"/>
        <v>4114</v>
      </c>
      <c r="K24" s="103">
        <v>3</v>
      </c>
      <c r="L24" s="103">
        <v>298</v>
      </c>
      <c r="M24" s="103"/>
      <c r="N24" s="113">
        <f t="shared" si="4"/>
        <v>301</v>
      </c>
      <c r="O24" s="103"/>
      <c r="P24" s="103"/>
      <c r="Q24" s="113">
        <f t="shared" si="5"/>
        <v>301</v>
      </c>
      <c r="R24" s="113">
        <f t="shared" si="6"/>
        <v>3813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4652</v>
      </c>
      <c r="E25" s="243">
        <f aca="true" t="shared" si="7" ref="E25:P25">SUM(E21:E24)</f>
        <v>133</v>
      </c>
      <c r="F25" s="243">
        <f t="shared" si="7"/>
        <v>25</v>
      </c>
      <c r="G25" s="105">
        <f t="shared" si="2"/>
        <v>4760</v>
      </c>
      <c r="H25" s="104">
        <f t="shared" si="7"/>
        <v>0</v>
      </c>
      <c r="I25" s="104">
        <f t="shared" si="7"/>
        <v>0</v>
      </c>
      <c r="J25" s="105">
        <f t="shared" si="3"/>
        <v>4760</v>
      </c>
      <c r="K25" s="104">
        <f t="shared" si="7"/>
        <v>208</v>
      </c>
      <c r="L25" s="104">
        <f t="shared" si="7"/>
        <v>334</v>
      </c>
      <c r="M25" s="104">
        <f t="shared" si="7"/>
        <v>0</v>
      </c>
      <c r="N25" s="105">
        <f t="shared" si="4"/>
        <v>542</v>
      </c>
      <c r="O25" s="104">
        <f t="shared" si="7"/>
        <v>0</v>
      </c>
      <c r="P25" s="104">
        <f t="shared" si="7"/>
        <v>0</v>
      </c>
      <c r="Q25" s="105">
        <f t="shared" si="5"/>
        <v>542</v>
      </c>
      <c r="R25" s="105">
        <f t="shared" si="6"/>
        <v>4218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283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283</v>
      </c>
      <c r="H27" s="109">
        <f t="shared" si="8"/>
        <v>0</v>
      </c>
      <c r="I27" s="109">
        <f t="shared" si="8"/>
        <v>0</v>
      </c>
      <c r="J27" s="110">
        <f t="shared" si="3"/>
        <v>283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253</v>
      </c>
      <c r="E30" s="242"/>
      <c r="F30" s="242"/>
      <c r="G30" s="113">
        <f t="shared" si="2"/>
        <v>253</v>
      </c>
      <c r="H30" s="111"/>
      <c r="I30" s="111"/>
      <c r="J30" s="113">
        <f t="shared" si="3"/>
        <v>253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253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30</v>
      </c>
      <c r="E31" s="242"/>
      <c r="F31" s="242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283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283</v>
      </c>
      <c r="H38" s="114">
        <f t="shared" si="12"/>
        <v>0</v>
      </c>
      <c r="I38" s="114">
        <f t="shared" si="12"/>
        <v>0</v>
      </c>
      <c r="J38" s="113">
        <f t="shared" si="3"/>
        <v>283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59208</v>
      </c>
      <c r="E40" s="546">
        <f>E17+E18+E19+E25+E38+E39</f>
        <v>690</v>
      </c>
      <c r="F40" s="546">
        <f aca="true" t="shared" si="13" ref="F40:R40">F17+F18+F19+F25+F38+F39</f>
        <v>25</v>
      </c>
      <c r="G40" s="546">
        <f t="shared" si="13"/>
        <v>59873</v>
      </c>
      <c r="H40" s="546">
        <f t="shared" si="13"/>
        <v>0</v>
      </c>
      <c r="I40" s="546">
        <f t="shared" si="13"/>
        <v>0</v>
      </c>
      <c r="J40" s="546">
        <f t="shared" si="13"/>
        <v>59873</v>
      </c>
      <c r="K40" s="546">
        <f t="shared" si="13"/>
        <v>11686</v>
      </c>
      <c r="L40" s="546">
        <f t="shared" si="13"/>
        <v>1533</v>
      </c>
      <c r="M40" s="546">
        <f t="shared" si="13"/>
        <v>0</v>
      </c>
      <c r="N40" s="546">
        <f t="shared" si="13"/>
        <v>13219</v>
      </c>
      <c r="O40" s="546">
        <f t="shared" si="13"/>
        <v>0</v>
      </c>
      <c r="P40" s="546">
        <f t="shared" si="13"/>
        <v>0</v>
      </c>
      <c r="Q40" s="546">
        <f t="shared" si="13"/>
        <v>13219</v>
      </c>
      <c r="R40" s="546">
        <f t="shared" si="13"/>
        <v>46654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873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1">
      <selection activeCell="D75" sqref="D7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31,06,2010ГОДИНА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1274</v>
      </c>
      <c r="D24" s="165">
        <f>SUM(D25:D27)</f>
        <v>0</v>
      </c>
      <c r="E24" s="166">
        <f>SUM(E25:E27)</f>
        <v>1274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v>1274</v>
      </c>
      <c r="D25" s="153"/>
      <c r="E25" s="166">
        <f t="shared" si="0"/>
        <v>1274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v>6585</v>
      </c>
      <c r="D28" s="153">
        <v>4530</v>
      </c>
      <c r="E28" s="166">
        <f t="shared" si="0"/>
        <v>2055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v>52</v>
      </c>
      <c r="D29" s="153">
        <v>52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>
        <v>4</v>
      </c>
      <c r="D31" s="153"/>
      <c r="E31" s="166">
        <f t="shared" si="0"/>
        <v>4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>
        <v>5</v>
      </c>
      <c r="D32" s="153"/>
      <c r="E32" s="166">
        <f t="shared" si="0"/>
        <v>5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4621</v>
      </c>
      <c r="D38" s="150">
        <f>SUM(D39:D42)</f>
        <v>4621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v>4621</v>
      </c>
      <c r="D42" s="153">
        <v>4621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12541</v>
      </c>
      <c r="D43" s="149">
        <f>D24+D28+D29+D31+D30+D32+D33+D38</f>
        <v>9203</v>
      </c>
      <c r="E43" s="164">
        <f>E24+E28+E29+E31+E30+E32+E33+E38</f>
        <v>3338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12541</v>
      </c>
      <c r="D44" s="148">
        <f>D43+D21+D19+D9</f>
        <v>9203</v>
      </c>
      <c r="E44" s="164">
        <f>E43+E21+E19+E9</f>
        <v>3338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3988</v>
      </c>
      <c r="D52" s="148">
        <f>SUM(D53:D55)</f>
        <v>0</v>
      </c>
      <c r="E52" s="165">
        <f>C52-D52</f>
        <v>3988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v>3199</v>
      </c>
      <c r="D53" s="153"/>
      <c r="E53" s="165">
        <f>C53-D53</f>
        <v>3199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>
        <v>789</v>
      </c>
      <c r="D55" s="153"/>
      <c r="E55" s="165">
        <f t="shared" si="1"/>
        <v>789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3988</v>
      </c>
      <c r="D66" s="148">
        <f>D52+D56+D61+D62+D63+D64</f>
        <v>0</v>
      </c>
      <c r="E66" s="165">
        <f t="shared" si="1"/>
        <v>3988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24941</v>
      </c>
      <c r="D71" s="150">
        <f>SUM(D72:D74)</f>
        <v>16400</v>
      </c>
      <c r="E71" s="150">
        <f>SUM(E72:E74)</f>
        <v>8541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>
        <v>24941</v>
      </c>
      <c r="D72" s="153">
        <v>16400</v>
      </c>
      <c r="E72" s="165">
        <f t="shared" si="1"/>
        <v>8541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329</v>
      </c>
      <c r="D75" s="148">
        <f>D76+D78</f>
        <v>0</v>
      </c>
      <c r="E75" s="148">
        <f>E76+E78</f>
        <v>329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>
        <v>329</v>
      </c>
      <c r="D76" s="153"/>
      <c r="E76" s="165">
        <f t="shared" si="1"/>
        <v>329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4361</v>
      </c>
      <c r="D85" s="149">
        <f>SUM(D86:D90)+D94</f>
        <v>4041</v>
      </c>
      <c r="E85" s="149">
        <f>SUM(E86:E90)+E94</f>
        <v>320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v>3920</v>
      </c>
      <c r="D87" s="153">
        <v>3600</v>
      </c>
      <c r="E87" s="165">
        <f t="shared" si="1"/>
        <v>320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v>52</v>
      </c>
      <c r="D88" s="153">
        <v>52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v>180</v>
      </c>
      <c r="D89" s="153">
        <v>180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158</v>
      </c>
      <c r="D90" s="148">
        <f>SUM(D91:D93)</f>
        <v>158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v>158</v>
      </c>
      <c r="D92" s="153">
        <v>158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v>51</v>
      </c>
      <c r="D94" s="153">
        <v>51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v>6790</v>
      </c>
      <c r="D95" s="153">
        <v>2912</v>
      </c>
      <c r="E95" s="165">
        <f t="shared" si="1"/>
        <v>3878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36421</v>
      </c>
      <c r="D96" s="149">
        <f>D85+D80+D75+D71+D95</f>
        <v>23353</v>
      </c>
      <c r="E96" s="149">
        <f>E85+E80+E75+E71+E95</f>
        <v>13068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40409</v>
      </c>
      <c r="D97" s="149">
        <f>D96+D68+D66</f>
        <v>23353</v>
      </c>
      <c r="E97" s="149">
        <f>E96+E68+E66</f>
        <v>17056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29" t="s">
        <v>781</v>
      </c>
      <c r="D111" s="629"/>
      <c r="E111" s="629"/>
      <c r="F111" s="62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06" t="str">
        <f>'справка №1-БАЛАНС'!E3</f>
        <v>"ПАМПОРОВО"АД ПАМПОРОВО</v>
      </c>
      <c r="D4" s="628"/>
      <c r="E4" s="628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5</v>
      </c>
      <c r="B5" s="578"/>
      <c r="C5" s="606" t="str">
        <f>'справка №1-БАЛАНС'!E5</f>
        <v>31,06,2010ГОДИНА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874</v>
      </c>
      <c r="B30" s="636"/>
      <c r="C30" s="636"/>
      <c r="D30" s="567" t="s">
        <v>819</v>
      </c>
      <c r="E30" s="635"/>
      <c r="F30" s="635"/>
      <c r="G30" s="635"/>
      <c r="H30" s="518" t="s">
        <v>781</v>
      </c>
      <c r="I30" s="635"/>
      <c r="J30" s="635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"ПАМПОРОВО"АД ПАМПОРОВО</v>
      </c>
      <c r="C5" s="627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822</v>
      </c>
      <c r="B6" s="606" t="str">
        <f>'справка №1-БАЛАНС'!E5</f>
        <v>31,06,2010ГОДИНА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66" t="s">
        <v>830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831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66" t="s">
        <v>863</v>
      </c>
      <c r="B46" s="70"/>
      <c r="C46" s="549">
        <v>3</v>
      </c>
      <c r="D46" s="549"/>
      <c r="E46" s="549"/>
      <c r="F46" s="551">
        <f>C46-E46</f>
        <v>3</v>
      </c>
    </row>
    <row r="47" spans="1:6" ht="12.75">
      <c r="A47" s="66" t="s">
        <v>864</v>
      </c>
      <c r="B47" s="70"/>
      <c r="C47" s="549">
        <v>250</v>
      </c>
      <c r="D47" s="549"/>
      <c r="E47" s="549"/>
      <c r="F47" s="551">
        <f aca="true" t="shared" si="2" ref="F47:F60">C47-E47</f>
        <v>250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836</v>
      </c>
      <c r="C61" s="535">
        <f>SUM(C46:C60)</f>
        <v>253</v>
      </c>
      <c r="D61" s="535"/>
      <c r="E61" s="535">
        <f>SUM(E46:E60)</f>
        <v>0</v>
      </c>
      <c r="F61" s="550">
        <f>SUM(F46:F60)</f>
        <v>253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837</v>
      </c>
      <c r="B62" s="70"/>
      <c r="C62" s="535"/>
      <c r="D62" s="535"/>
      <c r="E62" s="535"/>
      <c r="F62" s="550"/>
    </row>
    <row r="63" spans="1:6" ht="12.75">
      <c r="A63" s="66" t="s">
        <v>865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838</v>
      </c>
      <c r="B78" s="69" t="s">
        <v>839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840</v>
      </c>
      <c r="B79" s="69" t="s">
        <v>841</v>
      </c>
      <c r="C79" s="535">
        <f>C78+C61+C44+C27</f>
        <v>283</v>
      </c>
      <c r="D79" s="535"/>
      <c r="E79" s="535">
        <f>E78+E61+E44+E27</f>
        <v>0</v>
      </c>
      <c r="F79" s="550">
        <f>F78+F61+F44+F27</f>
        <v>283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842</v>
      </c>
      <c r="B80" s="69"/>
      <c r="C80" s="535"/>
      <c r="D80" s="535"/>
      <c r="E80" s="535"/>
      <c r="F80" s="550"/>
    </row>
    <row r="81" spans="1:6" ht="14.25" customHeight="1">
      <c r="A81" s="66" t="s">
        <v>829</v>
      </c>
      <c r="B81" s="70"/>
      <c r="C81" s="535"/>
      <c r="D81" s="535"/>
      <c r="E81" s="535"/>
      <c r="F81" s="550"/>
    </row>
    <row r="82" spans="1:6" ht="12.75">
      <c r="A82" s="66" t="s">
        <v>830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831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833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835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837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838</v>
      </c>
      <c r="B148" s="69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847</v>
      </c>
      <c r="B149" s="69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871</v>
      </c>
      <c r="B151" s="560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2010-07-28T16:49:46Z</cp:lastPrinted>
  <dcterms:created xsi:type="dcterms:W3CDTF">2000-06-29T12:02:40Z</dcterms:created>
  <dcterms:modified xsi:type="dcterms:W3CDTF">2010-07-29T07:56:55Z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