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2120" windowHeight="8580" activeTab="1"/>
  </bookViews>
  <sheets>
    <sheet name="Cover " sheetId="1" r:id="rId1"/>
    <sheet name="IS" sheetId="2" r:id="rId2"/>
    <sheet name="IS 2" sheetId="3" r:id="rId3"/>
    <sheet name="BS" sheetId="4" r:id="rId4"/>
    <sheet name="CFS" sheetId="5" r:id="rId5"/>
    <sheet name="EQS" sheetId="6" r:id="rId6"/>
  </sheets>
  <externalReferences>
    <externalReference r:id="rId9"/>
  </externalReferences>
  <definedNames>
    <definedName name="AS2DocOpenMode" hidden="1">"AS2DocumentEdit"</definedName>
    <definedName name="_xlnm.Print_Titles" localSheetId="1">'IS'!$1:$2</definedName>
    <definedName name="wrn.Aging._.and._.Trend._.Analysis." localSheetId="4" hidden="1">{#N/A,#N/A,FALSE,"Aging Summary";#N/A,#N/A,FALSE,"Ratio Analysis";#N/A,#N/A,FALSE,"Test 120 Day Accts";#N/A,#N/A,FALSE,"Tickmarks"}</definedName>
    <definedName name="wrn.Aging._.and._.Trend._.Analysis." localSheetId="0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Z_0C92A18C_82C1_43C8_B8D2_6F7E21DEB0D9_.wvu.Cols" localSheetId="4" hidden="1">'CFS'!$F:$IV</definedName>
    <definedName name="Z_0C92A18C_82C1_43C8_B8D2_6F7E21DEB0D9_.wvu.Cols" localSheetId="5" hidden="1">'EQS'!#REF!</definedName>
    <definedName name="Z_0C92A18C_82C1_43C8_B8D2_6F7E21DEB0D9_.wvu.Rows" localSheetId="4" hidden="1">'CFS'!$73:$65536</definedName>
    <definedName name="Z_2BD2C2C3_AF9C_11D6_9CEF_00D009775214_.wvu.Cols" localSheetId="4" hidden="1">'CFS'!$F:$IV</definedName>
    <definedName name="Z_2BD2C2C3_AF9C_11D6_9CEF_00D009775214_.wvu.Cols" localSheetId="5" hidden="1">'EQS'!#REF!</definedName>
    <definedName name="Z_2BD2C2C3_AF9C_11D6_9CEF_00D009775214_.wvu.PrintArea" localSheetId="4" hidden="1">'CFS'!$A$1:$E$44</definedName>
    <definedName name="Z_2BD2C2C3_AF9C_11D6_9CEF_00D009775214_.wvu.Rows" localSheetId="4" hidden="1">'CFS'!$71:$65536</definedName>
    <definedName name="Z_3DF3D3DF_0C20_498D_AC7F_CE0D39724717_.wvu.Cols" localSheetId="4" hidden="1">'CFS'!$F:$IV</definedName>
    <definedName name="Z_3DF3D3DF_0C20_498D_AC7F_CE0D39724717_.wvu.Cols" localSheetId="5" hidden="1">'EQS'!#REF!</definedName>
    <definedName name="Z_3DF3D3DF_0C20_498D_AC7F_CE0D39724717_.wvu.Rows" localSheetId="4" hidden="1">'CFS'!$73:$65536,'CFS'!$53:$54</definedName>
    <definedName name="Z_92AC9888_5B7E_11D6_9CEE_00D009757B57_.wvu.Cols" localSheetId="4" hidden="1">'CFS'!$F:$G</definedName>
    <definedName name="Z_9656BBF7_C4A3_41EC_B0C6_A21B380E3C2F_.wvu.Cols" localSheetId="4" hidden="1">'CFS'!$F:$G</definedName>
    <definedName name="Z_9656BBF7_C4A3_41EC_B0C6_A21B380E3C2F_.wvu.Cols" localSheetId="5" hidden="1">'EQS'!#REF!</definedName>
    <definedName name="Z_9656BBF7_C4A3_41EC_B0C6_A21B380E3C2F_.wvu.PrintArea" localSheetId="5" hidden="1">'EQS'!$A$1:$M$39</definedName>
    <definedName name="Z_9656BBF7_C4A3_41EC_B0C6_A21B380E3C2F_.wvu.Rows" localSheetId="4" hidden="1">'CFS'!$73:$65536,'CFS'!$53:$54</definedName>
  </definedNames>
  <calcPr fullCalcOnLoad="1"/>
</workbook>
</file>

<file path=xl/sharedStrings.xml><?xml version="1.0" encoding="utf-8"?>
<sst xmlns="http://schemas.openxmlformats.org/spreadsheetml/2006/main" count="212" uniqueCount="173">
  <si>
    <t>Име на дружеството:</t>
  </si>
  <si>
    <t>Адрес на управление:</t>
  </si>
  <si>
    <t>Обслужващи банки:</t>
  </si>
  <si>
    <t>Разходи за външни услуги</t>
  </si>
  <si>
    <t>АКТИВ</t>
  </si>
  <si>
    <t>Приложения</t>
  </si>
  <si>
    <t>Постъпления от клиенти</t>
  </si>
  <si>
    <t>Платени данъци върху печалбата</t>
  </si>
  <si>
    <t>Материални запаси</t>
  </si>
  <si>
    <t>Разходи за персонала</t>
  </si>
  <si>
    <t>BGN'000</t>
  </si>
  <si>
    <t>Нетекущи активи</t>
  </si>
  <si>
    <t>Текущи активи</t>
  </si>
  <si>
    <t>Парични потоци от оперативна дейност</t>
  </si>
  <si>
    <t>Парични потоци от инвестиционна дейност</t>
  </si>
  <si>
    <t>Парични потоци от финансова дейност</t>
  </si>
  <si>
    <t>Нетна печалба за годината</t>
  </si>
  <si>
    <t>СОБСТВЕН КАПИТАЛ И ПАСИВИ</t>
  </si>
  <si>
    <t>Изпълнителен директор:</t>
  </si>
  <si>
    <t>Законови резерви</t>
  </si>
  <si>
    <t>Пасиви по отсрочени данъци</t>
  </si>
  <si>
    <t>Съвет на директорите:</t>
  </si>
  <si>
    <t>Юристи:</t>
  </si>
  <si>
    <t>Одитори:</t>
  </si>
  <si>
    <t>Покупки на имоти, машини и оборудване</t>
  </si>
  <si>
    <t>Нематериални активи</t>
  </si>
  <si>
    <t>Текущи задължения</t>
  </si>
  <si>
    <t>Други текущи задължения</t>
  </si>
  <si>
    <t>Други постъпления/(плащания), нетно</t>
  </si>
  <si>
    <t>Инвестиции на разположение и за продажба</t>
  </si>
  <si>
    <t>Основен акционерен капитал</t>
  </si>
  <si>
    <t>Платени данъци (без данъци върху печалбата)</t>
  </si>
  <si>
    <t>АФА ООД</t>
  </si>
  <si>
    <t>Платени лихви и такси по заеми с инвестиционно предназначение</t>
  </si>
  <si>
    <t>Плащания на персонала и за социалното осигуряване</t>
  </si>
  <si>
    <t>Възстановени данъци (без данъци върху печалбата)</t>
  </si>
  <si>
    <t>Общо собствен капитал</t>
  </si>
  <si>
    <t>Парични средства и парични еквиваленти</t>
  </si>
  <si>
    <t xml:space="preserve">Главен счетоводител: </t>
  </si>
  <si>
    <t>Нетекущи задължения</t>
  </si>
  <si>
    <t>СОФАРМА АД</t>
  </si>
  <si>
    <t>Други разходи за дейността</t>
  </si>
  <si>
    <t>Печалба от оперативна дейност</t>
  </si>
  <si>
    <t>Имоти, машини и оборудване</t>
  </si>
  <si>
    <t>Инвестиционни имоти</t>
  </si>
  <si>
    <t>Инвестиции в дъщерни дружества</t>
  </si>
  <si>
    <t>СОБСТВЕН КАПИТАЛ</t>
  </si>
  <si>
    <t>ПАСИВИ</t>
  </si>
  <si>
    <t>Задължения към персонала при пенсиониране</t>
  </si>
  <si>
    <t>Задължения за данъци</t>
  </si>
  <si>
    <t>ОБЩО ПАСИВИ</t>
  </si>
  <si>
    <t>ОБЩО СОБСТВЕН КАПИТАЛ И ПАСИВИ</t>
  </si>
  <si>
    <t>Вземания от свързани предприятия</t>
  </si>
  <si>
    <t>Задължения към свързани предприятия</t>
  </si>
  <si>
    <t>Постъпления от продажби на имоти, машини и оборудване</t>
  </si>
  <si>
    <t>Покупки на нематериални активи</t>
  </si>
  <si>
    <t>Нетни парични потоци използвани в инвестиционна дейност</t>
  </si>
  <si>
    <t>Изплатени дивиденти</t>
  </si>
  <si>
    <t>гр. София</t>
  </si>
  <si>
    <t>ул. Илиенско шосе 16</t>
  </si>
  <si>
    <t>Адриана Балева</t>
  </si>
  <si>
    <t>Галина Ангелова</t>
  </si>
  <si>
    <t>Венелин Гачев</t>
  </si>
  <si>
    <t>Райфайзенбанк (България)  ЕАД</t>
  </si>
  <si>
    <t>Банка ДСК ЕАД</t>
  </si>
  <si>
    <t xml:space="preserve">Банка Пиреос АД </t>
  </si>
  <si>
    <t>БНП Париба България ЕАД</t>
  </si>
  <si>
    <t>Йорданка Петкова</t>
  </si>
  <si>
    <t>д.и.н. Огнян Донев</t>
  </si>
  <si>
    <t>ОБЩО АКТИВИ</t>
  </si>
  <si>
    <t>Основен  акционерен капитал</t>
  </si>
  <si>
    <t>Задължения към персонала и за социално осигуряване</t>
  </si>
  <si>
    <t>Получени лихви по предоставени заеми</t>
  </si>
  <si>
    <t>Платени лихви и банкови такси по заеми за оборотни средства</t>
  </si>
  <si>
    <t>Разходи за амортизация</t>
  </si>
  <si>
    <t>Весела Стоева</t>
  </si>
  <si>
    <t>Александър Тодоров</t>
  </si>
  <si>
    <t>Андрей Брешков</t>
  </si>
  <si>
    <t xml:space="preserve">Разпределение на печалбата за:               </t>
  </si>
  <si>
    <t xml:space="preserve"> * дивиденти</t>
  </si>
  <si>
    <t xml:space="preserve">Приходи </t>
  </si>
  <si>
    <t xml:space="preserve">Изпълнителен директор: </t>
  </si>
  <si>
    <t>д.и.н.Огнян Донев</t>
  </si>
  <si>
    <t>Гл. счетоводител (Съставител):</t>
  </si>
  <si>
    <t>Други вземания и предплатени разходи</t>
  </si>
  <si>
    <t>Дългосрочни банкови заеми</t>
  </si>
  <si>
    <t>Краткосрочни банкови заеми</t>
  </si>
  <si>
    <t xml:space="preserve">                                      д.и.н. Огнян Донев</t>
  </si>
  <si>
    <t>Парични средства и парични еквиваленти на 1 януари</t>
  </si>
  <si>
    <t>Венцислав Стоев</t>
  </si>
  <si>
    <t>Фани Божинова</t>
  </si>
  <si>
    <t>Любимка Георгиева</t>
  </si>
  <si>
    <t>Стефан Йовков</t>
  </si>
  <si>
    <t>Унифарм АД чрез Огнян Палавеев</t>
  </si>
  <si>
    <t>Плащания на доставчици</t>
  </si>
  <si>
    <t xml:space="preserve">Неразпределена печалба </t>
  </si>
  <si>
    <t>Инвестиции в асоциирани дружества</t>
  </si>
  <si>
    <t>Нетни парични потоци от оперативна дейност</t>
  </si>
  <si>
    <t>Краткосрочна част на дългосрочни банкови заеми</t>
  </si>
  <si>
    <t>Резерви</t>
  </si>
  <si>
    <t>Ситибанк Н.А.</t>
  </si>
  <si>
    <t>Задължения по финансов лизинг</t>
  </si>
  <si>
    <t>Постъпления от дивиденти</t>
  </si>
  <si>
    <t xml:space="preserve"> </t>
  </si>
  <si>
    <t>Плащания по финансов лизинг</t>
  </si>
  <si>
    <t>Преоценъчен резерв - имоти, машини и оборудване</t>
  </si>
  <si>
    <t>Преоценъчен резерв - финансови активи</t>
  </si>
  <si>
    <t>Юробанк и Еф Джи България АД</t>
  </si>
  <si>
    <t>Уникредит  АД</t>
  </si>
  <si>
    <t>МКB Unionbank</t>
  </si>
  <si>
    <t>2008   BGN'000</t>
  </si>
  <si>
    <t>Финансови приходи</t>
  </si>
  <si>
    <t>Финансови разходи</t>
  </si>
  <si>
    <t>31 декември 2008               BGN'000</t>
  </si>
  <si>
    <t>Предоставени заеми на други дружества</t>
  </si>
  <si>
    <t>Нетни парични потоци (използвани във)/от финансова дейност</t>
  </si>
  <si>
    <t>Нетно (намаление)/увеличение на паричните средства и паричните еквиваленти</t>
  </si>
  <si>
    <t>Други доходи/(загуби) от дейността, нетно</t>
  </si>
  <si>
    <t>Гл. счетоводител (съставител):</t>
  </si>
  <si>
    <t>Възстановени заеми предоставени на свързани предприятия</t>
  </si>
  <si>
    <t>Постъпления от краткосрочни банкови  заеми</t>
  </si>
  <si>
    <t>Изплащане на краткосрочни банкови заеми</t>
  </si>
  <si>
    <t>Постъпления от дългосрочни банкови заеми</t>
  </si>
  <si>
    <t>Изплащане на дългосрочни банкови заеми</t>
  </si>
  <si>
    <t>Курсови разлики, нетно</t>
  </si>
  <si>
    <t xml:space="preserve">Финансов директор: </t>
  </si>
  <si>
    <t>Борис Борисов</t>
  </si>
  <si>
    <t>Търговски вземания и заеми</t>
  </si>
  <si>
    <t>Покупки на инвестиции на разположение и за продажба</t>
  </si>
  <si>
    <t>Постъпления от продажба на инвестиции на разположение и за продажба</t>
  </si>
  <si>
    <t>Финансов директор:</t>
  </si>
  <si>
    <t>Възстановени заеми предоставени на други дружества</t>
  </si>
  <si>
    <t>Неразпреде-лена печалба</t>
  </si>
  <si>
    <t>2009   BGN'000</t>
  </si>
  <si>
    <t>Изплащане на облигационни заеми</t>
  </si>
  <si>
    <t>Постъпления от краткосрочни заеми от свързани предприятия</t>
  </si>
  <si>
    <t>Изплащане на краткосрочни заеми от свързани предприятия</t>
  </si>
  <si>
    <t>Възстановени данъци върху печалбата</t>
  </si>
  <si>
    <t>към 31 декември 2009 година</t>
  </si>
  <si>
    <t>31 декември 2009               BGN'000</t>
  </si>
  <si>
    <t>Предоставени дългосрочни заеми на свързани предприятия</t>
  </si>
  <si>
    <t xml:space="preserve">Предоставени дългосрочни заеми </t>
  </si>
  <si>
    <t>Търговски задължения и заеми</t>
  </si>
  <si>
    <t>за годината,завършваща на 31 декември 2009 година</t>
  </si>
  <si>
    <t>Промени в запасите от готова продукция и незавършено производство</t>
  </si>
  <si>
    <t>Разходи за суровини и материали</t>
  </si>
  <si>
    <t>Финансови приходи (разходи), нетно</t>
  </si>
  <si>
    <t>Печалба преди данък върху печалбата</t>
  </si>
  <si>
    <t>Разход за данък върху печалбата</t>
  </si>
  <si>
    <t xml:space="preserve">ПРЕДВАРИТЕЛЕН ОТЧЕТ ЗА ДОХОДИТЕ </t>
  </si>
  <si>
    <t>ПРЕДВАРИТЕЛЕН ОТЧЕТ ЗА ФИНАНСОВОТО СЪСТОЯНИЕ</t>
  </si>
  <si>
    <t xml:space="preserve">ПРЕДВАРИТЕЛЕН ОТЧЕТ ЗА ПАРИЧНИТЕ ПОТОЦИ </t>
  </si>
  <si>
    <t xml:space="preserve">Покупки на акции/ дялове в дъщерни дружества </t>
  </si>
  <si>
    <t>Постъпления от продажба на акции/дялове в дъщерни дружества</t>
  </si>
  <si>
    <t>Предоставени заеми на свързани предприятия</t>
  </si>
  <si>
    <t>Парични средства и парични еквиваленти на 31 декември</t>
  </si>
  <si>
    <t>Нетна печалба/ (загуба) за годината</t>
  </si>
  <si>
    <r>
      <t xml:space="preserve">Други компоненти на всеобхватния </t>
    </r>
    <r>
      <rPr>
        <b/>
        <sz val="11"/>
        <color indexed="8"/>
        <rFont val="Times New Roman"/>
        <family val="1"/>
      </rPr>
      <t>доход:</t>
    </r>
  </si>
  <si>
    <t>Промяна в справедливата стойност на финансови активи на разположение и за продажба</t>
  </si>
  <si>
    <t>Печалба / (загуба) от преоценка на имоти, машини и оборудване</t>
  </si>
  <si>
    <r>
      <t xml:space="preserve">Данък върху дохода, свързан с компонентите на другия всеобхватен </t>
    </r>
    <r>
      <rPr>
        <sz val="11"/>
        <color indexed="8"/>
        <rFont val="Times New Roman"/>
        <family val="1"/>
      </rPr>
      <t xml:space="preserve">доход </t>
    </r>
  </si>
  <si>
    <r>
      <t xml:space="preserve">Друг всеобхватен </t>
    </r>
    <r>
      <rPr>
        <b/>
        <sz val="11"/>
        <color indexed="8"/>
        <rFont val="Times New Roman"/>
        <family val="1"/>
      </rPr>
      <t>доход за годината, нетно от данък</t>
    </r>
  </si>
  <si>
    <t xml:space="preserve">ПРЕДВАРИТЕЛЕН ОТЧЕТ ЗА ВСЕОБХВАТНИЯ ДОХОД </t>
  </si>
  <si>
    <t>ПРЕДВАРИТЕЛЕН ОТЧЕТ ЗА ПРОМЕНИТЕ В СОБСТВЕНИЯ КАПИТАЛ</t>
  </si>
  <si>
    <t xml:space="preserve"> * резерви</t>
  </si>
  <si>
    <t>Общ всеобхватен доход за годината</t>
  </si>
  <si>
    <t>Прехвърляне към неразпределената печалба</t>
  </si>
  <si>
    <t>Салдо към 1 декември  2008 година</t>
  </si>
  <si>
    <t>Салдо към 31 декември 2008 година</t>
  </si>
  <si>
    <t>Салдо към 31 декември 2009 година</t>
  </si>
  <si>
    <t>ОБЩ ВСЕОБХВАТЕН ДОХОД ЗА ГОДИНАТА</t>
  </si>
  <si>
    <t>Обезценка на нетекущи активи</t>
  </si>
  <si>
    <t>Приложенията на страници от 6 до  32 са неразделна част от финансовия отчет.</t>
  </si>
</sst>
</file>

<file path=xl/styles.xml><?xml version="1.0" encoding="utf-8"?>
<styleSheet xmlns="http://schemas.openxmlformats.org/spreadsheetml/2006/main">
  <numFmts count="5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€&quot;#,##0_);\(&quot;€&quot;#,##0\)"/>
    <numFmt numFmtId="181" formatCode="&quot;€&quot;#,##0_);[Red]\(&quot;€&quot;#,##0\)"/>
    <numFmt numFmtId="182" formatCode="&quot;€&quot;#,##0.00_);\(&quot;€&quot;#,##0.00\)"/>
    <numFmt numFmtId="183" formatCode="&quot;€&quot;#,##0.00_);[Red]\(&quot;€&quot;#,##0.00\)"/>
    <numFmt numFmtId="184" formatCode="_(&quot;€&quot;* #,##0_);_(&quot;€&quot;* \(#,##0\);_(&quot;€&quot;* &quot;-&quot;_);_(@_)"/>
    <numFmt numFmtId="185" formatCode="_(&quot;€&quot;* #,##0.00_);_(&quot;€&quot;* \(#,##0.00\);_(&quot;€&quot;* &quot;-&quot;??_);_(@_)"/>
    <numFmt numFmtId="186" formatCode="&quot;лв&quot;#,##0_);\(&quot;лв&quot;#,##0\)"/>
    <numFmt numFmtId="187" formatCode="&quot;лв&quot;#,##0_);[Red]\(&quot;лв&quot;#,##0\)"/>
    <numFmt numFmtId="188" formatCode="&quot;лв&quot;#,##0.00_);\(&quot;лв&quot;#,##0.00\)"/>
    <numFmt numFmtId="189" formatCode="&quot;лв&quot;#,##0.00_);[Red]\(&quot;лв&quot;#,##0.00\)"/>
    <numFmt numFmtId="190" formatCode="_(&quot;лв&quot;* #,##0_);_(&quot;лв&quot;* \(#,##0\);_(&quot;лв&quot;* &quot;-&quot;_);_(@_)"/>
    <numFmt numFmtId="191" formatCode="_(&quot;лв&quot;* #,##0.00_);_(&quot;лв&quot;* \(#,##0.00\);_(&quot;лв&quot;* &quot;-&quot;??_);_(@_)"/>
    <numFmt numFmtId="192" formatCode="0_);\(0\)"/>
    <numFmt numFmtId="193" formatCode="_(* #,##0_);_(* \(#,##0\);_(* &quot;-&quot;??_);_(@_)"/>
    <numFmt numFmtId="194" formatCode="_(* #,##0.0_);_(* \(#,##0.0\);_(* &quot;-&quot;_);_(@_)"/>
    <numFmt numFmtId="195" formatCode="0.0"/>
    <numFmt numFmtId="196" formatCode="_(* #,##0.00_);_(* \(#,##0.00\);_(* &quot;-&quot;_);_(@_)"/>
    <numFmt numFmtId="197" formatCode="_(* #,##0.000_);_(* \(#,##0.000\);_(* &quot;-&quot;???_);_(@_)"/>
    <numFmt numFmtId="198" formatCode="_(* #,##0.0_);_(* \(#,##0.0\);_(* &quot;-&quot;??_);_(@_)"/>
    <numFmt numFmtId="199" formatCode="#,##0;\(#,##0\)"/>
    <numFmt numFmtId="200" formatCode="0.000"/>
    <numFmt numFmtId="201" formatCode="#,##0.0"/>
    <numFmt numFmtId="202" formatCode="#,##0.000"/>
    <numFmt numFmtId="203" formatCode="0.0000"/>
    <numFmt numFmtId="204" formatCode="[$-402]dd\ mmmm\ yyyy"/>
    <numFmt numFmtId="205" formatCode="0.00000"/>
  </numFmts>
  <fonts count="44">
    <font>
      <sz val="10"/>
      <name val="Arial"/>
      <family val="0"/>
    </font>
    <font>
      <u val="single"/>
      <sz val="10"/>
      <color indexed="36"/>
      <name val="Hebar"/>
      <family val="0"/>
    </font>
    <font>
      <u val="single"/>
      <sz val="10"/>
      <color indexed="12"/>
      <name val="Hebar"/>
      <family val="0"/>
    </font>
    <font>
      <sz val="10"/>
      <name val="OpalB"/>
      <family val="0"/>
    </font>
    <font>
      <sz val="10"/>
      <name val="Hebar"/>
      <family val="0"/>
    </font>
    <font>
      <sz val="10"/>
      <name val="Times New Roman"/>
      <family val="1"/>
    </font>
    <font>
      <sz val="12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i/>
      <sz val="11"/>
      <name val="Times New Roman"/>
      <family val="1"/>
    </font>
    <font>
      <b/>
      <sz val="11"/>
      <name val="Times New Roman Cyr"/>
      <family val="1"/>
    </font>
    <font>
      <sz val="11"/>
      <name val="Times New Roman Cyr"/>
      <family val="1"/>
    </font>
    <font>
      <i/>
      <sz val="11"/>
      <name val="Times New Roman Cyr"/>
      <family val="1"/>
    </font>
    <font>
      <b/>
      <sz val="8"/>
      <color indexed="8"/>
      <name val="Times New Roman"/>
      <family val="1"/>
    </font>
    <font>
      <b/>
      <i/>
      <sz val="11"/>
      <name val="Times New Roman Cyr"/>
      <family val="0"/>
    </font>
    <font>
      <b/>
      <sz val="10"/>
      <name val="Times New Roman"/>
      <family val="1"/>
    </font>
    <font>
      <b/>
      <i/>
      <sz val="11"/>
      <color indexed="8"/>
      <name val="Times New Roman"/>
      <family val="1"/>
    </font>
    <font>
      <b/>
      <i/>
      <sz val="9"/>
      <color indexed="8"/>
      <name val="Times New Roman"/>
      <family val="1"/>
    </font>
    <font>
      <b/>
      <i/>
      <sz val="10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 Cyr"/>
      <family val="1"/>
    </font>
    <font>
      <sz val="10"/>
      <name val="Times New Roman Cyr"/>
      <family val="1"/>
    </font>
    <font>
      <i/>
      <sz val="10"/>
      <name val="Times New Roman Cyr"/>
      <family val="1"/>
    </font>
    <font>
      <b/>
      <i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6"/>
      <name val="Times New Roman"/>
      <family val="1"/>
    </font>
    <font>
      <sz val="8"/>
      <name val="Times New Roman"/>
      <family val="1"/>
    </font>
    <font>
      <sz val="10"/>
      <color indexed="8"/>
      <name val="Times New Roman"/>
      <family val="1"/>
    </font>
    <font>
      <i/>
      <sz val="10"/>
      <name val="Times New Roman"/>
      <family val="1"/>
    </font>
    <font>
      <sz val="8"/>
      <name val="Arial"/>
      <family val="0"/>
    </font>
    <font>
      <b/>
      <i/>
      <sz val="9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sz val="14"/>
      <name val="Times New Roman"/>
      <family val="1"/>
    </font>
    <font>
      <b/>
      <sz val="9"/>
      <color indexed="8"/>
      <name val="Times New Roman"/>
      <family val="1"/>
    </font>
    <font>
      <sz val="12"/>
      <name val="Hebar"/>
      <family val="0"/>
    </font>
    <font>
      <b/>
      <i/>
      <sz val="10"/>
      <name val="Times New Roman Cyr"/>
      <family val="0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9" fontId="0" fillId="0" borderId="0" applyFont="0" applyFill="0" applyBorder="0" applyAlignment="0" applyProtection="0"/>
  </cellStyleXfs>
  <cellXfs count="257">
    <xf numFmtId="0" fontId="0" fillId="0" borderId="0" xfId="0" applyAlignment="1">
      <alignment/>
    </xf>
    <xf numFmtId="0" fontId="9" fillId="0" borderId="1" xfId="21" applyFont="1" applyFill="1" applyBorder="1" applyAlignment="1">
      <alignment horizontal="left" vertical="center"/>
      <protection/>
    </xf>
    <xf numFmtId="0" fontId="8" fillId="0" borderId="0" xfId="27" applyFont="1" applyFill="1" applyAlignment="1">
      <alignment vertical="center"/>
      <protection/>
    </xf>
    <xf numFmtId="0" fontId="8" fillId="0" borderId="0" xfId="22" applyFont="1" applyFill="1" applyBorder="1" applyAlignment="1">
      <alignment vertical="center"/>
      <protection/>
    </xf>
    <xf numFmtId="0" fontId="8" fillId="0" borderId="0" xfId="22" applyFont="1" applyFill="1">
      <alignment/>
      <protection/>
    </xf>
    <xf numFmtId="177" fontId="8" fillId="0" borderId="0" xfId="22" applyNumberFormat="1" applyFont="1" applyFill="1">
      <alignment/>
      <protection/>
    </xf>
    <xf numFmtId="177" fontId="8" fillId="0" borderId="0" xfId="22" applyNumberFormat="1" applyFont="1" applyFill="1" applyBorder="1" applyAlignment="1">
      <alignment horizontal="right"/>
      <protection/>
    </xf>
    <xf numFmtId="0" fontId="9" fillId="0" borderId="0" xfId="22" applyFont="1" applyFill="1">
      <alignment/>
      <protection/>
    </xf>
    <xf numFmtId="0" fontId="8" fillId="0" borderId="0" xfId="22" applyFont="1" applyFill="1" applyAlignment="1">
      <alignment horizontal="center"/>
      <protection/>
    </xf>
    <xf numFmtId="177" fontId="8" fillId="0" borderId="0" xfId="22" applyNumberFormat="1" applyFont="1" applyFill="1" applyAlignment="1">
      <alignment horizontal="right"/>
      <protection/>
    </xf>
    <xf numFmtId="0" fontId="11" fillId="0" borderId="0" xfId="23" applyNumberFormat="1" applyFont="1" applyFill="1" applyBorder="1" applyAlignment="1" applyProtection="1">
      <alignment vertical="top"/>
      <protection/>
    </xf>
    <xf numFmtId="0" fontId="11" fillId="0" borderId="0" xfId="23" applyNumberFormat="1" applyFont="1" applyFill="1" applyBorder="1" applyAlignment="1" applyProtection="1" quotePrefix="1">
      <alignment horizontal="right" vertical="top"/>
      <protection/>
    </xf>
    <xf numFmtId="0" fontId="8" fillId="0" borderId="0" xfId="23" applyNumberFormat="1" applyFont="1" applyFill="1" applyBorder="1" applyAlignment="1" applyProtection="1">
      <alignment vertical="top"/>
      <protection/>
    </xf>
    <xf numFmtId="0" fontId="8" fillId="0" borderId="0" xfId="23" applyNumberFormat="1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>
      <alignment horizontal="left" vertical="center"/>
    </xf>
    <xf numFmtId="0" fontId="6" fillId="0" borderId="0" xfId="22" applyFont="1" applyFill="1">
      <alignment/>
      <protection/>
    </xf>
    <xf numFmtId="15" fontId="15" fillId="0" borderId="0" xfId="21" applyNumberFormat="1" applyFont="1" applyFill="1" applyBorder="1" applyAlignment="1">
      <alignment horizontal="center" vertical="center" wrapText="1"/>
      <protection/>
    </xf>
    <xf numFmtId="177" fontId="8" fillId="0" borderId="0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/>
    </xf>
    <xf numFmtId="177" fontId="9" fillId="0" borderId="0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8" fillId="0" borderId="0" xfId="23" applyNumberFormat="1" applyFont="1" applyFill="1" applyBorder="1" applyAlignment="1" applyProtection="1">
      <alignment vertical="center"/>
      <protection/>
    </xf>
    <xf numFmtId="0" fontId="21" fillId="0" borderId="0" xfId="0" applyFont="1" applyAlignment="1">
      <alignment/>
    </xf>
    <xf numFmtId="0" fontId="9" fillId="0" borderId="0" xfId="21" applyFont="1" applyFill="1" applyBorder="1" applyAlignment="1">
      <alignment horizontal="left" vertical="center"/>
      <protection/>
    </xf>
    <xf numFmtId="0" fontId="13" fillId="0" borderId="0" xfId="0" applyFont="1" applyFill="1" applyBorder="1" applyAlignment="1">
      <alignment horizontal="left" vertical="center"/>
    </xf>
    <xf numFmtId="0" fontId="8" fillId="0" borderId="0" xfId="22" applyFont="1" applyFill="1">
      <alignment/>
      <protection/>
    </xf>
    <xf numFmtId="0" fontId="9" fillId="0" borderId="0" xfId="22" applyFont="1" applyFill="1">
      <alignment/>
      <protection/>
    </xf>
    <xf numFmtId="0" fontId="9" fillId="0" borderId="0" xfId="23" applyNumberFormat="1" applyFont="1" applyFill="1" applyBorder="1" applyAlignment="1" applyProtection="1">
      <alignment vertical="center"/>
      <protection/>
    </xf>
    <xf numFmtId="0" fontId="8" fillId="0" borderId="0" xfId="23" applyNumberFormat="1" applyFont="1" applyFill="1" applyBorder="1" applyAlignment="1" applyProtection="1">
      <alignment horizontal="left" vertical="center"/>
      <protection/>
    </xf>
    <xf numFmtId="193" fontId="8" fillId="0" borderId="0" xfId="23" applyNumberFormat="1" applyFont="1" applyFill="1" applyBorder="1" applyAlignment="1" applyProtection="1">
      <alignment vertical="center"/>
      <protection/>
    </xf>
    <xf numFmtId="193" fontId="8" fillId="0" borderId="0" xfId="15" applyNumberFormat="1" applyFont="1" applyFill="1" applyBorder="1" applyAlignment="1" applyProtection="1">
      <alignment vertical="center"/>
      <protection/>
    </xf>
    <xf numFmtId="0" fontId="8" fillId="0" borderId="0" xfId="23" applyNumberFormat="1" applyFont="1" applyFill="1" applyBorder="1" applyAlignment="1" applyProtection="1">
      <alignment vertical="top"/>
      <protection/>
    </xf>
    <xf numFmtId="0" fontId="8" fillId="0" borderId="0" xfId="23" applyNumberFormat="1" applyFont="1" applyFill="1" applyBorder="1" applyAlignment="1" applyProtection="1">
      <alignment vertical="top"/>
      <protection locked="0"/>
    </xf>
    <xf numFmtId="0" fontId="9" fillId="0" borderId="0" xfId="0" applyFont="1" applyFill="1" applyBorder="1" applyAlignment="1">
      <alignment horizontal="right"/>
    </xf>
    <xf numFmtId="0" fontId="11" fillId="0" borderId="0" xfId="0" applyFont="1" applyFill="1" applyBorder="1" applyAlignment="1">
      <alignment horizontal="right"/>
    </xf>
    <xf numFmtId="0" fontId="7" fillId="0" borderId="0" xfId="23" applyNumberFormat="1" applyFont="1" applyFill="1" applyBorder="1" applyAlignment="1" applyProtection="1">
      <alignment vertical="top"/>
      <protection locked="0"/>
    </xf>
    <xf numFmtId="0" fontId="8" fillId="0" borderId="0" xfId="21" applyFont="1" applyFill="1" applyAlignment="1">
      <alignment vertical="center"/>
      <protection/>
    </xf>
    <xf numFmtId="0" fontId="8" fillId="0" borderId="0" xfId="21" applyFont="1" applyFill="1" applyAlignment="1">
      <alignment horizontal="left" vertical="center"/>
      <protection/>
    </xf>
    <xf numFmtId="193" fontId="8" fillId="0" borderId="1" xfId="15" applyNumberFormat="1" applyFont="1" applyFill="1" applyBorder="1" applyAlignment="1" applyProtection="1">
      <alignment vertical="center"/>
      <protection/>
    </xf>
    <xf numFmtId="0" fontId="22" fillId="0" borderId="1" xfId="21" applyFont="1" applyBorder="1" applyAlignment="1">
      <alignment vertical="center"/>
      <protection/>
    </xf>
    <xf numFmtId="0" fontId="17" fillId="0" borderId="1" xfId="0" applyFont="1" applyBorder="1" applyAlignment="1">
      <alignment/>
    </xf>
    <xf numFmtId="0" fontId="17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21" applyFont="1" applyAlignment="1">
      <alignment vertical="center"/>
      <protection/>
    </xf>
    <xf numFmtId="0" fontId="17" fillId="0" borderId="0" xfId="0" applyFont="1" applyFill="1" applyAlignment="1">
      <alignment/>
    </xf>
    <xf numFmtId="0" fontId="23" fillId="0" borderId="1" xfId="0" applyFont="1" applyBorder="1" applyAlignment="1">
      <alignment/>
    </xf>
    <xf numFmtId="0" fontId="12" fillId="0" borderId="1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20" fillId="0" borderId="0" xfId="21" applyFont="1" applyFill="1" applyBorder="1" applyAlignment="1">
      <alignment vertical="center"/>
      <protection/>
    </xf>
    <xf numFmtId="0" fontId="11" fillId="0" borderId="0" xfId="21" applyFont="1" applyFill="1" applyBorder="1" applyAlignment="1" quotePrefix="1">
      <alignment horizontal="left"/>
      <protection/>
    </xf>
    <xf numFmtId="0" fontId="8" fillId="0" borderId="0" xfId="23" applyFont="1" applyFill="1" applyAlignment="1">
      <alignment horizontal="left"/>
      <protection/>
    </xf>
    <xf numFmtId="0" fontId="24" fillId="0" borderId="0" xfId="0" applyFont="1" applyFill="1" applyBorder="1" applyAlignment="1">
      <alignment horizontal="center" wrapText="1"/>
    </xf>
    <xf numFmtId="0" fontId="17" fillId="0" borderId="0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left" vertical="center" wrapText="1"/>
    </xf>
    <xf numFmtId="0" fontId="8" fillId="0" borderId="0" xfId="23" applyNumberFormat="1" applyFont="1" applyFill="1" applyBorder="1" applyAlignment="1" applyProtection="1">
      <alignment/>
      <protection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/>
    </xf>
    <xf numFmtId="0" fontId="8" fillId="0" borderId="0" xfId="0" applyNumberFormat="1" applyFont="1" applyFill="1" applyBorder="1" applyAlignment="1" applyProtection="1">
      <alignment vertical="top"/>
      <protection/>
    </xf>
    <xf numFmtId="0" fontId="25" fillId="0" borderId="0" xfId="0" applyFont="1" applyFill="1" applyBorder="1" applyAlignment="1">
      <alignment horizontal="center" wrapText="1"/>
    </xf>
    <xf numFmtId="0" fontId="8" fillId="0" borderId="0" xfId="21" applyFont="1" applyFill="1" applyAlignment="1">
      <alignment vertical="center" wrapText="1"/>
      <protection/>
    </xf>
    <xf numFmtId="0" fontId="9" fillId="0" borderId="0" xfId="23" applyNumberFormat="1" applyFont="1" applyFill="1" applyBorder="1" applyAlignment="1" applyProtection="1">
      <alignment vertical="center" wrapText="1"/>
      <protection/>
    </xf>
    <xf numFmtId="193" fontId="9" fillId="0" borderId="0" xfId="23" applyNumberFormat="1" applyFont="1" applyFill="1" applyBorder="1" applyAlignment="1" applyProtection="1">
      <alignment vertical="center"/>
      <protection/>
    </xf>
    <xf numFmtId="177" fontId="12" fillId="0" borderId="0" xfId="28" applyNumberFormat="1" applyFont="1" applyFill="1" applyBorder="1" applyAlignment="1">
      <alignment horizontal="right" vertical="center" wrapText="1"/>
      <protection/>
    </xf>
    <xf numFmtId="177" fontId="10" fillId="0" borderId="0" xfId="23" applyNumberFormat="1" applyFont="1" applyFill="1" applyBorder="1" applyAlignment="1">
      <alignment horizontal="right" vertical="center" wrapText="1"/>
      <protection/>
    </xf>
    <xf numFmtId="0" fontId="10" fillId="0" borderId="0" xfId="22" applyFont="1" applyFill="1" applyBorder="1" applyAlignment="1">
      <alignment vertical="top" wrapText="1"/>
      <protection/>
    </xf>
    <xf numFmtId="0" fontId="0" fillId="0" borderId="0" xfId="28" applyFill="1" applyBorder="1" applyAlignment="1">
      <alignment horizontal="left" vertical="center"/>
      <protection/>
    </xf>
    <xf numFmtId="0" fontId="29" fillId="0" borderId="0" xfId="27" applyFont="1" applyFill="1" applyBorder="1" applyAlignment="1" quotePrefix="1">
      <alignment horizontal="left" vertical="center"/>
      <protection/>
    </xf>
    <xf numFmtId="0" fontId="30" fillId="0" borderId="0" xfId="22" applyFont="1" applyFill="1" applyBorder="1" applyAlignment="1">
      <alignment horizontal="center"/>
      <protection/>
    </xf>
    <xf numFmtId="177" fontId="8" fillId="0" borderId="0" xfId="22" applyNumberFormat="1" applyFont="1" applyFill="1" applyBorder="1" applyAlignment="1">
      <alignment horizontal="right"/>
      <protection/>
    </xf>
    <xf numFmtId="0" fontId="31" fillId="0" borderId="0" xfId="22" applyFont="1" applyFill="1" applyBorder="1" applyAlignment="1">
      <alignment vertical="top" wrapText="1"/>
      <protection/>
    </xf>
    <xf numFmtId="0" fontId="30" fillId="0" borderId="0" xfId="22" applyFont="1" applyFill="1" applyBorder="1" applyAlignment="1">
      <alignment horizontal="center"/>
      <protection/>
    </xf>
    <xf numFmtId="0" fontId="10" fillId="0" borderId="0" xfId="22" applyFont="1" applyFill="1" applyBorder="1" applyAlignment="1">
      <alignment vertical="top"/>
      <protection/>
    </xf>
    <xf numFmtId="0" fontId="31" fillId="0" borderId="0" xfId="22" applyFont="1" applyFill="1" applyBorder="1" applyAlignment="1">
      <alignment vertical="top"/>
      <protection/>
    </xf>
    <xf numFmtId="0" fontId="5" fillId="0" borderId="0" xfId="22" applyFont="1" applyFill="1" applyBorder="1">
      <alignment/>
      <protection/>
    </xf>
    <xf numFmtId="0" fontId="17" fillId="0" borderId="0" xfId="22" applyFont="1" applyFill="1" applyBorder="1">
      <alignment/>
      <protection/>
    </xf>
    <xf numFmtId="0" fontId="6" fillId="0" borderId="0" xfId="22" applyFont="1" applyFill="1" applyBorder="1">
      <alignment/>
      <protection/>
    </xf>
    <xf numFmtId="0" fontId="30" fillId="0" borderId="0" xfId="22" applyFont="1" applyFill="1" applyAlignment="1">
      <alignment horizontal="center"/>
      <protection/>
    </xf>
    <xf numFmtId="0" fontId="32" fillId="0" borderId="0" xfId="21" applyFont="1" applyFill="1" applyBorder="1" applyAlignment="1">
      <alignment horizontal="right" vertical="center"/>
      <protection/>
    </xf>
    <xf numFmtId="0" fontId="8" fillId="0" borderId="0" xfId="24" applyFont="1" applyFill="1" applyBorder="1">
      <alignment/>
      <protection/>
    </xf>
    <xf numFmtId="0" fontId="33" fillId="0" borderId="0" xfId="24" applyFont="1" applyFill="1">
      <alignment/>
      <protection/>
    </xf>
    <xf numFmtId="0" fontId="0" fillId="0" borderId="0" xfId="24" applyFill="1">
      <alignment/>
      <protection/>
    </xf>
    <xf numFmtId="0" fontId="8" fillId="0" borderId="0" xfId="21" applyFont="1" applyFill="1" applyAlignment="1">
      <alignment horizontal="left" vertical="center" wrapText="1"/>
      <protection/>
    </xf>
    <xf numFmtId="0" fontId="8" fillId="0" borderId="0" xfId="23" applyNumberFormat="1" applyFont="1" applyFill="1" applyBorder="1" applyAlignment="1" applyProtection="1">
      <alignment vertical="center" wrapText="1"/>
      <protection/>
    </xf>
    <xf numFmtId="193" fontId="8" fillId="0" borderId="1" xfId="15" applyNumberFormat="1" applyFont="1" applyFill="1" applyBorder="1" applyAlignment="1" applyProtection="1">
      <alignment horizontal="right" vertical="center"/>
      <protection/>
    </xf>
    <xf numFmtId="193" fontId="8" fillId="0" borderId="0" xfId="15" applyNumberFormat="1" applyFont="1" applyFill="1" applyBorder="1" applyAlignment="1" applyProtection="1">
      <alignment horizontal="right" vertical="center"/>
      <protection/>
    </xf>
    <xf numFmtId="0" fontId="5" fillId="0" borderId="0" xfId="23" applyNumberFormat="1" applyFont="1" applyFill="1" applyBorder="1" applyAlignment="1" applyProtection="1">
      <alignment horizontal="center" vertical="center"/>
      <protection/>
    </xf>
    <xf numFmtId="193" fontId="9" fillId="0" borderId="2" xfId="23" applyNumberFormat="1" applyFont="1" applyFill="1" applyBorder="1" applyAlignment="1" applyProtection="1">
      <alignment vertical="center"/>
      <protection/>
    </xf>
    <xf numFmtId="0" fontId="28" fillId="0" borderId="0" xfId="0" applyFont="1" applyFill="1" applyAlignment="1">
      <alignment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1" fontId="23" fillId="0" borderId="0" xfId="28" applyNumberFormat="1" applyFont="1" applyFill="1" applyBorder="1" applyAlignment="1">
      <alignment horizontal="right" vertical="center" wrapText="1"/>
      <protection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15" fontId="38" fillId="0" borderId="0" xfId="21" applyNumberFormat="1" applyFont="1" applyFill="1" applyBorder="1" applyAlignment="1">
      <alignment horizontal="center" vertical="center" wrapText="1"/>
      <protection/>
    </xf>
    <xf numFmtId="177" fontId="5" fillId="0" borderId="0" xfId="22" applyNumberFormat="1" applyFont="1" applyFill="1" applyBorder="1" applyAlignment="1">
      <alignment horizontal="right"/>
      <protection/>
    </xf>
    <xf numFmtId="177" fontId="17" fillId="0" borderId="0" xfId="22" applyNumberFormat="1" applyFont="1" applyFill="1" applyBorder="1" applyAlignment="1">
      <alignment horizontal="right"/>
      <protection/>
    </xf>
    <xf numFmtId="0" fontId="17" fillId="0" borderId="0" xfId="0" applyFont="1" applyFill="1" applyBorder="1" applyAlignment="1">
      <alignment horizontal="center" vertical="center"/>
    </xf>
    <xf numFmtId="0" fontId="23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17" fillId="0" borderId="0" xfId="0" applyFont="1" applyFill="1" applyAlignment="1">
      <alignment horizontal="right"/>
    </xf>
    <xf numFmtId="49" fontId="5" fillId="0" borderId="0" xfId="22" applyNumberFormat="1" applyFont="1" applyFill="1" applyBorder="1" applyAlignment="1">
      <alignment horizontal="right"/>
      <protection/>
    </xf>
    <xf numFmtId="0" fontId="21" fillId="0" borderId="0" xfId="0" applyFont="1" applyFill="1" applyAlignment="1">
      <alignment/>
    </xf>
    <xf numFmtId="193" fontId="8" fillId="0" borderId="0" xfId="15" applyNumberFormat="1" applyFont="1" applyFill="1" applyBorder="1" applyAlignment="1" applyProtection="1">
      <alignment horizontal="right" vertical="center"/>
      <protection/>
    </xf>
    <xf numFmtId="3" fontId="13" fillId="0" borderId="0" xfId="0" applyNumberFormat="1" applyFont="1" applyFill="1" applyBorder="1" applyAlignment="1">
      <alignment horizontal="right"/>
    </xf>
    <xf numFmtId="3" fontId="13" fillId="0" borderId="0" xfId="0" applyNumberFormat="1" applyFont="1" applyFill="1" applyBorder="1" applyAlignment="1">
      <alignment horizontal="right"/>
    </xf>
    <xf numFmtId="199" fontId="12" fillId="0" borderId="3" xfId="26" applyNumberFormat="1" applyFont="1" applyFill="1" applyBorder="1" applyAlignment="1">
      <alignment horizontal="right" vertical="center"/>
      <protection/>
    </xf>
    <xf numFmtId="199" fontId="12" fillId="0" borderId="0" xfId="26" applyNumberFormat="1" applyFont="1" applyFill="1" applyBorder="1" applyAlignment="1">
      <alignment horizontal="right" vertical="center"/>
      <protection/>
    </xf>
    <xf numFmtId="199" fontId="12" fillId="0" borderId="2" xfId="26" applyNumberFormat="1" applyFont="1" applyFill="1" applyBorder="1" applyAlignment="1">
      <alignment horizontal="right" vertical="center"/>
      <protection/>
    </xf>
    <xf numFmtId="199" fontId="12" fillId="0" borderId="3" xfId="26" applyNumberFormat="1" applyFont="1" applyFill="1" applyBorder="1" applyAlignment="1">
      <alignment vertical="center"/>
      <protection/>
    </xf>
    <xf numFmtId="199" fontId="12" fillId="0" borderId="0" xfId="26" applyNumberFormat="1" applyFont="1" applyFill="1" applyBorder="1" applyAlignment="1">
      <alignment vertical="center"/>
      <protection/>
    </xf>
    <xf numFmtId="199" fontId="12" fillId="0" borderId="1" xfId="26" applyNumberFormat="1" applyFont="1" applyFill="1" applyBorder="1" applyAlignment="1">
      <alignment vertical="center"/>
      <protection/>
    </xf>
    <xf numFmtId="199" fontId="12" fillId="0" borderId="2" xfId="26" applyNumberFormat="1" applyFont="1" applyFill="1" applyBorder="1" applyAlignment="1">
      <alignment vertical="center"/>
      <protection/>
    </xf>
    <xf numFmtId="0" fontId="18" fillId="0" borderId="0" xfId="0" applyFont="1" applyFill="1" applyBorder="1" applyAlignment="1">
      <alignment horizontal="right" vertical="center" wrapText="1"/>
    </xf>
    <xf numFmtId="3" fontId="13" fillId="0" borderId="0" xfId="0" applyNumberFormat="1" applyFont="1" applyFill="1" applyBorder="1" applyAlignment="1" quotePrefix="1">
      <alignment horizontal="right" vertical="center"/>
    </xf>
    <xf numFmtId="177" fontId="8" fillId="0" borderId="0" xfId="25" applyNumberFormat="1" applyFont="1" applyFill="1" applyBorder="1" applyAlignment="1">
      <alignment horizontal="right"/>
      <protection/>
    </xf>
    <xf numFmtId="177" fontId="9" fillId="0" borderId="3" xfId="25" applyNumberFormat="1" applyFont="1" applyFill="1" applyBorder="1" applyAlignment="1">
      <alignment horizontal="right"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0" fontId="11" fillId="0" borderId="0" xfId="23" applyNumberFormat="1" applyFont="1" applyFill="1" applyBorder="1" applyAlignment="1" applyProtection="1">
      <alignment vertical="center"/>
      <protection/>
    </xf>
    <xf numFmtId="193" fontId="11" fillId="0" borderId="0" xfId="15" applyNumberFormat="1" applyFont="1" applyFill="1" applyBorder="1" applyAlignment="1" applyProtection="1">
      <alignment horizontal="right" vertical="center"/>
      <protection/>
    </xf>
    <xf numFmtId="193" fontId="7" fillId="0" borderId="0" xfId="15" applyNumberFormat="1" applyFont="1" applyFill="1" applyBorder="1" applyAlignment="1" applyProtection="1">
      <alignment horizontal="right" vertical="center"/>
      <protection/>
    </xf>
    <xf numFmtId="0" fontId="7" fillId="0" borderId="0" xfId="23" applyNumberFormat="1" applyFont="1" applyFill="1" applyBorder="1" applyAlignment="1" applyProtection="1">
      <alignment vertical="center" wrapText="1"/>
      <protection/>
    </xf>
    <xf numFmtId="0" fontId="7" fillId="0" borderId="0" xfId="23" applyNumberFormat="1" applyFont="1" applyFill="1" applyBorder="1" applyAlignment="1" applyProtection="1">
      <alignment horizontal="left" vertical="center"/>
      <protection/>
    </xf>
    <xf numFmtId="193" fontId="7" fillId="0" borderId="0" xfId="15" applyNumberFormat="1" applyFont="1" applyFill="1" applyBorder="1" applyAlignment="1" applyProtection="1">
      <alignment vertical="center"/>
      <protection/>
    </xf>
    <xf numFmtId="0" fontId="7" fillId="0" borderId="0" xfId="23" applyNumberFormat="1" applyFont="1" applyFill="1" applyBorder="1" applyAlignment="1" applyProtection="1">
      <alignment vertical="center"/>
      <protection/>
    </xf>
    <xf numFmtId="0" fontId="0" fillId="0" borderId="0" xfId="0" applyFill="1" applyAlignment="1">
      <alignment/>
    </xf>
    <xf numFmtId="0" fontId="20" fillId="0" borderId="0" xfId="21" applyFont="1" applyFill="1" applyBorder="1" applyAlignment="1">
      <alignment horizontal="right" vertical="center"/>
      <protection/>
    </xf>
    <xf numFmtId="193" fontId="7" fillId="0" borderId="0" xfId="15" applyNumberFormat="1" applyFont="1" applyFill="1" applyBorder="1" applyAlignment="1" applyProtection="1">
      <alignment horizontal="right" vertical="center"/>
      <protection/>
    </xf>
    <xf numFmtId="177" fontId="9" fillId="0" borderId="1" xfId="25" applyNumberFormat="1" applyFont="1" applyFill="1" applyBorder="1" applyAlignment="1">
      <alignment horizontal="right"/>
      <protection/>
    </xf>
    <xf numFmtId="0" fontId="17" fillId="0" borderId="0" xfId="22" applyFont="1" applyFill="1" applyBorder="1" applyAlignment="1">
      <alignment horizontal="left" wrapText="1"/>
      <protection/>
    </xf>
    <xf numFmtId="193" fontId="8" fillId="0" borderId="0" xfId="15" applyNumberFormat="1" applyFont="1" applyFill="1" applyBorder="1" applyAlignment="1" applyProtection="1">
      <alignment horizontal="right"/>
      <protection/>
    </xf>
    <xf numFmtId="193" fontId="8" fillId="0" borderId="0" xfId="15" applyNumberFormat="1" applyFont="1" applyFill="1" applyBorder="1" applyAlignment="1" applyProtection="1">
      <alignment horizontal="right"/>
      <protection/>
    </xf>
    <xf numFmtId="193" fontId="8" fillId="0" borderId="0" xfId="15" applyNumberFormat="1" applyFont="1" applyFill="1" applyBorder="1" applyAlignment="1" applyProtection="1">
      <alignment/>
      <protection/>
    </xf>
    <xf numFmtId="0" fontId="25" fillId="0" borderId="0" xfId="0" applyFont="1" applyFill="1" applyBorder="1" applyAlignment="1">
      <alignment horizontal="center" wrapText="1"/>
    </xf>
    <xf numFmtId="0" fontId="37" fillId="0" borderId="0" xfId="0" applyFont="1" applyFill="1" applyAlignment="1">
      <alignment/>
    </xf>
    <xf numFmtId="0" fontId="40" fillId="0" borderId="0" xfId="29" applyFont="1" applyFill="1" applyBorder="1" applyAlignment="1">
      <alignment horizontal="left" vertical="center"/>
      <protection/>
    </xf>
    <xf numFmtId="0" fontId="40" fillId="0" borderId="0" xfId="30" applyFont="1" applyFill="1">
      <alignment/>
      <protection/>
    </xf>
    <xf numFmtId="0" fontId="34" fillId="0" borderId="0" xfId="21" applyFont="1" applyFill="1" applyBorder="1" applyAlignment="1">
      <alignment horizontal="left"/>
      <protection/>
    </xf>
    <xf numFmtId="0" fontId="20" fillId="0" borderId="0" xfId="21" applyFont="1" applyFill="1" applyBorder="1" applyAlignment="1" quotePrefix="1">
      <alignment horizontal="right"/>
      <protection/>
    </xf>
    <xf numFmtId="0" fontId="11" fillId="0" borderId="0" xfId="25" applyFont="1" applyFill="1" applyBorder="1">
      <alignment/>
      <protection/>
    </xf>
    <xf numFmtId="177" fontId="8" fillId="0" borderId="0" xfId="0" applyNumberFormat="1" applyFont="1" applyFill="1" applyBorder="1" applyAlignment="1">
      <alignment/>
    </xf>
    <xf numFmtId="0" fontId="11" fillId="0" borderId="0" xfId="21" applyFont="1" applyFill="1" applyBorder="1" applyAlignment="1">
      <alignment horizontal="left"/>
      <protection/>
    </xf>
    <xf numFmtId="0" fontId="11" fillId="0" borderId="0" xfId="21" applyFont="1" applyFill="1" applyBorder="1" applyAlignment="1">
      <alignment horizontal="right"/>
      <protection/>
    </xf>
    <xf numFmtId="0" fontId="7" fillId="0" borderId="0" xfId="21" applyFont="1" applyFill="1" applyBorder="1" applyAlignment="1">
      <alignment horizontal="right" vertical="center"/>
      <protection/>
    </xf>
    <xf numFmtId="0" fontId="20" fillId="0" borderId="0" xfId="21" applyFont="1" applyFill="1" applyBorder="1" applyAlignment="1">
      <alignment horizontal="center" vertical="center"/>
      <protection/>
    </xf>
    <xf numFmtId="0" fontId="5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right"/>
    </xf>
    <xf numFmtId="0" fontId="20" fillId="0" borderId="0" xfId="0" applyFont="1" applyFill="1" applyBorder="1" applyAlignment="1">
      <alignment/>
    </xf>
    <xf numFmtId="0" fontId="24" fillId="0" borderId="1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 wrapText="1"/>
    </xf>
    <xf numFmtId="0" fontId="35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center"/>
    </xf>
    <xf numFmtId="3" fontId="13" fillId="0" borderId="0" xfId="0" applyNumberFormat="1" applyFont="1" applyFill="1" applyBorder="1" applyAlignment="1">
      <alignment horizontal="right"/>
    </xf>
    <xf numFmtId="3" fontId="0" fillId="0" borderId="0" xfId="0" applyNumberFormat="1" applyFill="1" applyAlignment="1">
      <alignment/>
    </xf>
    <xf numFmtId="3" fontId="5" fillId="0" borderId="0" xfId="0" applyNumberFormat="1" applyFont="1" applyFill="1" applyBorder="1" applyAlignment="1">
      <alignment horizontal="right" vertical="center"/>
    </xf>
    <xf numFmtId="0" fontId="24" fillId="0" borderId="0" xfId="0" applyFont="1" applyFill="1" applyBorder="1" applyAlignment="1">
      <alignment horizontal="left" vertical="center"/>
    </xf>
    <xf numFmtId="179" fontId="13" fillId="0" borderId="0" xfId="15" applyFont="1" applyFill="1" applyBorder="1" applyAlignment="1">
      <alignment horizontal="right"/>
    </xf>
    <xf numFmtId="0" fontId="26" fillId="0" borderId="0" xfId="0" applyFont="1" applyFill="1" applyBorder="1" applyAlignment="1">
      <alignment horizontal="center" wrapText="1"/>
    </xf>
    <xf numFmtId="3" fontId="14" fillId="0" borderId="0" xfId="0" applyNumberFormat="1" applyFont="1" applyFill="1" applyBorder="1" applyAlignment="1">
      <alignment horizontal="right"/>
    </xf>
    <xf numFmtId="0" fontId="16" fillId="0" borderId="0" xfId="0" applyFont="1" applyFill="1" applyBorder="1" applyAlignment="1">
      <alignment horizontal="left" vertical="center"/>
    </xf>
    <xf numFmtId="0" fontId="11" fillId="0" borderId="0" xfId="21" applyFont="1" applyFill="1" applyBorder="1" applyAlignment="1">
      <alignment horizontal="right" vertical="center"/>
      <protection/>
    </xf>
    <xf numFmtId="0" fontId="11" fillId="0" borderId="0" xfId="21" applyFont="1" applyFill="1" applyBorder="1" applyAlignment="1">
      <alignment horizontal="left" vertical="center"/>
      <protection/>
    </xf>
    <xf numFmtId="0" fontId="7" fillId="0" borderId="0" xfId="21" applyFont="1" applyFill="1" applyBorder="1" applyAlignment="1">
      <alignment vertical="center"/>
      <protection/>
    </xf>
    <xf numFmtId="0" fontId="20" fillId="0" borderId="0" xfId="0" applyFont="1" applyFill="1" applyBorder="1" applyAlignment="1">
      <alignment horizontal="center"/>
    </xf>
    <xf numFmtId="0" fontId="16" fillId="0" borderId="0" xfId="30" applyFont="1" applyFill="1">
      <alignment/>
      <protection/>
    </xf>
    <xf numFmtId="0" fontId="20" fillId="0" borderId="0" xfId="21" applyFont="1" applyFill="1" applyBorder="1" applyAlignment="1">
      <alignment horizontal="left"/>
      <protection/>
    </xf>
    <xf numFmtId="193" fontId="9" fillId="0" borderId="1" xfId="23" applyNumberFormat="1" applyFont="1" applyFill="1" applyBorder="1" applyAlignment="1" applyProtection="1">
      <alignment vertical="center"/>
      <protection/>
    </xf>
    <xf numFmtId="0" fontId="21" fillId="2" borderId="0" xfId="0" applyFont="1" applyFill="1" applyAlignment="1">
      <alignment/>
    </xf>
    <xf numFmtId="0" fontId="9" fillId="0" borderId="0" xfId="23" applyNumberFormat="1" applyFont="1" applyFill="1" applyBorder="1" applyAlignment="1" applyProtection="1">
      <alignment horizontal="right" vertical="top" wrapText="1"/>
      <protection/>
    </xf>
    <xf numFmtId="0" fontId="9" fillId="0" borderId="0" xfId="23" applyNumberFormat="1" applyFont="1" applyFill="1" applyBorder="1" applyAlignment="1" applyProtection="1">
      <alignment horizontal="center" vertical="top" wrapText="1"/>
      <protection/>
    </xf>
    <xf numFmtId="0" fontId="36" fillId="2" borderId="0" xfId="0" applyFont="1" applyFill="1" applyAlignment="1">
      <alignment/>
    </xf>
    <xf numFmtId="0" fontId="8" fillId="0" borderId="0" xfId="0" applyFont="1" applyFill="1" applyBorder="1" applyAlignment="1">
      <alignment horizontal="right" vertical="top"/>
    </xf>
    <xf numFmtId="0" fontId="8" fillId="0" borderId="0" xfId="0" applyFont="1" applyFill="1" applyBorder="1" applyAlignment="1">
      <alignment horizontal="center" vertical="top"/>
    </xf>
    <xf numFmtId="193" fontId="13" fillId="0" borderId="0" xfId="15" applyNumberFormat="1" applyFont="1" applyFill="1" applyBorder="1" applyAlignment="1">
      <alignment horizontal="right"/>
    </xf>
    <xf numFmtId="0" fontId="35" fillId="0" borderId="0" xfId="0" applyFont="1" applyFill="1" applyBorder="1" applyAlignment="1">
      <alignment horizontal="center" vertical="top"/>
    </xf>
    <xf numFmtId="177" fontId="9" fillId="0" borderId="4" xfId="25" applyNumberFormat="1" applyFont="1" applyFill="1" applyBorder="1" applyAlignment="1">
      <alignment horizontal="right"/>
      <protection/>
    </xf>
    <xf numFmtId="0" fontId="20" fillId="0" borderId="0" xfId="21" applyFont="1" applyFill="1" applyBorder="1" applyAlignment="1">
      <alignment horizontal="left" vertical="center"/>
      <protection/>
    </xf>
    <xf numFmtId="0" fontId="5" fillId="0" borderId="0" xfId="22" applyFont="1" applyFill="1" applyBorder="1" applyAlignment="1">
      <alignment vertical="top" wrapText="1"/>
      <protection/>
    </xf>
    <xf numFmtId="0" fontId="40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center"/>
    </xf>
    <xf numFmtId="199" fontId="13" fillId="0" borderId="0" xfId="0" applyNumberFormat="1" applyFont="1" applyFill="1" applyBorder="1" applyAlignment="1">
      <alignment/>
    </xf>
    <xf numFmtId="0" fontId="22" fillId="0" borderId="0" xfId="0" applyFont="1" applyFill="1" applyAlignment="1">
      <alignment/>
    </xf>
    <xf numFmtId="0" fontId="27" fillId="0" borderId="0" xfId="0" applyFont="1" applyFill="1" applyAlignment="1">
      <alignment/>
    </xf>
    <xf numFmtId="199" fontId="13" fillId="0" borderId="0" xfId="0" applyNumberFormat="1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 horizontal="center"/>
    </xf>
    <xf numFmtId="4" fontId="17" fillId="0" borderId="0" xfId="0" applyNumberFormat="1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 horizontal="right"/>
    </xf>
    <xf numFmtId="179" fontId="13" fillId="0" borderId="0" xfId="15" applyFont="1" applyFill="1" applyBorder="1" applyAlignment="1">
      <alignment horizontal="right"/>
    </xf>
    <xf numFmtId="193" fontId="0" fillId="0" borderId="0" xfId="0" applyNumberFormat="1" applyFill="1" applyAlignment="1">
      <alignment/>
    </xf>
    <xf numFmtId="0" fontId="41" fillId="0" borderId="0" xfId="0" applyFont="1" applyFill="1" applyBorder="1" applyAlignment="1">
      <alignment horizontal="left" vertical="center"/>
    </xf>
    <xf numFmtId="0" fontId="31" fillId="0" borderId="0" xfId="0" applyFont="1" applyFill="1" applyBorder="1" applyAlignment="1">
      <alignment horizontal="left" wrapText="1"/>
    </xf>
    <xf numFmtId="193" fontId="31" fillId="0" borderId="0" xfId="15" applyNumberFormat="1" applyFont="1" applyFill="1" applyBorder="1" applyAlignment="1">
      <alignment horizontal="right" wrapText="1"/>
    </xf>
    <xf numFmtId="177" fontId="9" fillId="0" borderId="3" xfId="0" applyNumberFormat="1" applyFont="1" applyFill="1" applyBorder="1" applyAlignment="1">
      <alignment horizontal="right"/>
    </xf>
    <xf numFmtId="177" fontId="8" fillId="0" borderId="1" xfId="0" applyNumberFormat="1" applyFont="1" applyFill="1" applyBorder="1" applyAlignment="1">
      <alignment horizontal="right"/>
    </xf>
    <xf numFmtId="177" fontId="9" fillId="0" borderId="2" xfId="0" applyNumberFormat="1" applyFont="1" applyFill="1" applyBorder="1" applyAlignment="1">
      <alignment horizontal="right"/>
    </xf>
    <xf numFmtId="0" fontId="38" fillId="0" borderId="0" xfId="0" applyFont="1" applyFill="1" applyBorder="1" applyAlignment="1">
      <alignment horizontal="center" vertical="center"/>
    </xf>
    <xf numFmtId="193" fontId="31" fillId="0" borderId="0" xfId="15" applyNumberFormat="1" applyFont="1" applyFill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/>
    </xf>
    <xf numFmtId="4" fontId="17" fillId="0" borderId="0" xfId="0" applyNumberFormat="1" applyFont="1" applyFill="1" applyBorder="1" applyAlignment="1">
      <alignment horizontal="center"/>
    </xf>
    <xf numFmtId="177" fontId="5" fillId="0" borderId="0" xfId="0" applyNumberFormat="1" applyFont="1" applyFill="1" applyBorder="1" applyAlignment="1">
      <alignment horizontal="center"/>
    </xf>
    <xf numFmtId="177" fontId="17" fillId="0" borderId="0" xfId="0" applyNumberFormat="1" applyFont="1" applyFill="1" applyBorder="1" applyAlignment="1">
      <alignment horizontal="center"/>
    </xf>
    <xf numFmtId="177" fontId="9" fillId="0" borderId="1" xfId="0" applyNumberFormat="1" applyFont="1" applyFill="1" applyBorder="1" applyAlignment="1">
      <alignment horizontal="right"/>
    </xf>
    <xf numFmtId="177" fontId="9" fillId="0" borderId="3" xfId="0" applyNumberFormat="1" applyFont="1" applyFill="1" applyBorder="1" applyAlignment="1">
      <alignment horizontal="right"/>
    </xf>
    <xf numFmtId="0" fontId="41" fillId="0" borderId="0" xfId="0" applyFont="1" applyFill="1" applyBorder="1" applyAlignment="1">
      <alignment horizontal="left" vertical="center" wrapText="1"/>
    </xf>
    <xf numFmtId="193" fontId="31" fillId="0" borderId="0" xfId="15" applyNumberFormat="1" applyFont="1" applyFill="1" applyBorder="1" applyAlignment="1">
      <alignment horizontal="left" wrapText="1"/>
    </xf>
    <xf numFmtId="0" fontId="42" fillId="0" borderId="0" xfId="0" applyFont="1" applyFill="1" applyBorder="1" applyAlignment="1">
      <alignment horizontal="left" vertical="center"/>
    </xf>
    <xf numFmtId="0" fontId="42" fillId="0" borderId="0" xfId="0" applyFont="1" applyFill="1" applyBorder="1" applyAlignment="1">
      <alignment horizontal="center"/>
    </xf>
    <xf numFmtId="193" fontId="41" fillId="0" borderId="0" xfId="15" applyNumberFormat="1" applyFont="1" applyFill="1" applyBorder="1" applyAlignment="1">
      <alignment horizontal="right"/>
    </xf>
    <xf numFmtId="0" fontId="41" fillId="0" borderId="0" xfId="0" applyFont="1" applyFill="1" applyBorder="1" applyAlignment="1">
      <alignment horizontal="center"/>
    </xf>
    <xf numFmtId="177" fontId="41" fillId="0" borderId="0" xfId="0" applyNumberFormat="1" applyFont="1" applyFill="1" applyBorder="1" applyAlignment="1">
      <alignment horizontal="center"/>
    </xf>
    <xf numFmtId="177" fontId="41" fillId="0" borderId="0" xfId="15" applyNumberFormat="1" applyFont="1" applyFill="1" applyBorder="1" applyAlignment="1">
      <alignment/>
    </xf>
    <xf numFmtId="0" fontId="42" fillId="0" borderId="0" xfId="0" applyFont="1" applyFill="1" applyBorder="1" applyAlignment="1">
      <alignment horizontal="left" vertical="center" wrapText="1"/>
    </xf>
    <xf numFmtId="177" fontId="42" fillId="0" borderId="0" xfId="0" applyNumberFormat="1" applyFont="1" applyFill="1" applyBorder="1" applyAlignment="1">
      <alignment horizontal="center"/>
    </xf>
    <xf numFmtId="177" fontId="42" fillId="0" borderId="0" xfId="15" applyNumberFormat="1" applyFont="1" applyFill="1" applyBorder="1" applyAlignment="1">
      <alignment/>
    </xf>
    <xf numFmtId="177" fontId="42" fillId="0" borderId="1" xfId="15" applyNumberFormat="1" applyFont="1" applyFill="1" applyBorder="1" applyAlignment="1">
      <alignment/>
    </xf>
    <xf numFmtId="0" fontId="43" fillId="0" borderId="0" xfId="0" applyFont="1" applyFill="1" applyAlignment="1">
      <alignment/>
    </xf>
    <xf numFmtId="193" fontId="42" fillId="0" borderId="0" xfId="15" applyNumberFormat="1" applyFont="1" applyFill="1" applyBorder="1" applyAlignment="1">
      <alignment/>
    </xf>
    <xf numFmtId="177" fontId="41" fillId="2" borderId="5" xfId="0" applyNumberFormat="1" applyFont="1" applyFill="1" applyBorder="1" applyAlignment="1">
      <alignment horizontal="right"/>
    </xf>
    <xf numFmtId="0" fontId="41" fillId="2" borderId="0" xfId="0" applyFont="1" applyFill="1" applyBorder="1" applyAlignment="1">
      <alignment horizontal="center"/>
    </xf>
    <xf numFmtId="177" fontId="41" fillId="2" borderId="0" xfId="15" applyNumberFormat="1" applyFont="1" applyFill="1" applyBorder="1" applyAlignment="1">
      <alignment/>
    </xf>
    <xf numFmtId="177" fontId="42" fillId="2" borderId="0" xfId="0" applyNumberFormat="1" applyFont="1" applyFill="1" applyBorder="1" applyAlignment="1">
      <alignment horizontal="center"/>
    </xf>
    <xf numFmtId="177" fontId="41" fillId="2" borderId="4" xfId="0" applyNumberFormat="1" applyFont="1" applyFill="1" applyBorder="1" applyAlignment="1">
      <alignment horizontal="right"/>
    </xf>
    <xf numFmtId="177" fontId="41" fillId="2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/>
    </xf>
    <xf numFmtId="0" fontId="35" fillId="0" borderId="0" xfId="0" applyFont="1" applyFill="1" applyBorder="1" applyAlignment="1">
      <alignment horizontal="center" vertical="center"/>
    </xf>
    <xf numFmtId="177" fontId="17" fillId="0" borderId="0" xfId="0" applyNumberFormat="1" applyFont="1" applyFill="1" applyBorder="1" applyAlignment="1">
      <alignment horizontal="right" vertical="center" wrapText="1"/>
    </xf>
    <xf numFmtId="177" fontId="5" fillId="0" borderId="0" xfId="0" applyNumberFormat="1" applyFont="1" applyFill="1" applyBorder="1" applyAlignment="1">
      <alignment horizontal="right" vertical="center" wrapText="1"/>
    </xf>
    <xf numFmtId="0" fontId="38" fillId="0" borderId="0" xfId="0" applyFont="1" applyFill="1" applyBorder="1" applyAlignment="1">
      <alignment horizontal="center" vertical="center"/>
    </xf>
    <xf numFmtId="193" fontId="10" fillId="0" borderId="0" xfId="15" applyNumberFormat="1" applyFont="1" applyFill="1" applyBorder="1" applyAlignment="1">
      <alignment horizontal="right" vertical="center" wrapText="1"/>
    </xf>
    <xf numFmtId="193" fontId="31" fillId="0" borderId="0" xfId="15" applyNumberFormat="1" applyFont="1" applyFill="1" applyBorder="1" applyAlignment="1">
      <alignment horizontal="right" vertical="center" wrapText="1"/>
    </xf>
    <xf numFmtId="0" fontId="9" fillId="0" borderId="1" xfId="21" applyFont="1" applyFill="1" applyBorder="1" applyAlignment="1">
      <alignment horizontal="left" vertical="center"/>
      <protection/>
    </xf>
    <xf numFmtId="0" fontId="0" fillId="0" borderId="1" xfId="28" applyFill="1" applyBorder="1" applyAlignment="1">
      <alignment horizontal="left" vertical="center"/>
      <protection/>
    </xf>
    <xf numFmtId="0" fontId="9" fillId="0" borderId="0" xfId="21" applyFont="1" applyFill="1" applyBorder="1" applyAlignment="1">
      <alignment horizontal="left" vertical="center"/>
      <protection/>
    </xf>
    <xf numFmtId="0" fontId="0" fillId="0" borderId="0" xfId="28" applyFill="1" applyBorder="1" applyAlignment="1">
      <alignment horizontal="left" vertical="center"/>
      <protection/>
    </xf>
    <xf numFmtId="0" fontId="5" fillId="0" borderId="0" xfId="0" applyFont="1" applyFill="1" applyBorder="1" applyAlignment="1">
      <alignment horizontal="left" vertical="center"/>
    </xf>
    <xf numFmtId="0" fontId="9" fillId="0" borderId="0" xfId="23" applyNumberFormat="1" applyFont="1" applyFill="1" applyBorder="1" applyAlignment="1" applyProtection="1">
      <alignment horizontal="right" vertical="top" wrapText="1"/>
      <protection/>
    </xf>
    <xf numFmtId="0" fontId="8" fillId="0" borderId="0" xfId="0" applyFont="1" applyFill="1" applyBorder="1" applyAlignment="1">
      <alignment horizontal="right" vertical="top"/>
    </xf>
    <xf numFmtId="0" fontId="8" fillId="0" borderId="0" xfId="23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>
      <alignment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BAL" xfId="21"/>
    <cellStyle name="Normal_Financial statements 2000 Alcomet" xfId="22"/>
    <cellStyle name="Normal_Financial statements_bg model 2002" xfId="23"/>
    <cellStyle name="Normal_FS_2004_Final_28.03.05" xfId="24"/>
    <cellStyle name="Normal_FS_SOPHARMA_2005 (2)" xfId="25"/>
    <cellStyle name="Normal_P&amp;L" xfId="26"/>
    <cellStyle name="Normal_P&amp;L_Financial statements_bg model 2002" xfId="27"/>
    <cellStyle name="Normal_Sheet2" xfId="28"/>
    <cellStyle name="Normal_SOPHARMA_FS_01_12_2007_predvaritelen" xfId="29"/>
    <cellStyle name="Normal_Vatreshno_Gr_Spravki_2004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MESECHNI%20OTCHETI%202007\IV-to%20tr-e%202007\m.12\SOPHARMA_FS_01_12_2007_predvaritele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S"/>
      <sheetName val="BS"/>
      <sheetName val="CFS "/>
      <sheetName val="EQS"/>
    </sheetNames>
    <sheetDataSet>
      <sheetData sheetId="0">
        <row r="1">
          <cell r="A1" t="str">
            <v>СОФАРМА АД</v>
          </cell>
        </row>
        <row r="49">
          <cell r="A49" t="str">
            <v>Гл. счетоводител (Съставител):</v>
          </cell>
        </row>
        <row r="50">
          <cell r="A50" t="str">
            <v>Йорданка Петкова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I50"/>
  <sheetViews>
    <sheetView workbookViewId="0" topLeftCell="A13">
      <selection activeCell="D24" sqref="D24"/>
    </sheetView>
  </sheetViews>
  <sheetFormatPr defaultColWidth="9.28125" defaultRowHeight="12.75" customHeight="1" zeroHeight="1"/>
  <cols>
    <col min="1" max="2" width="9.28125" style="44" customWidth="1"/>
    <col min="3" max="3" width="15.7109375" style="44" customWidth="1"/>
    <col min="4" max="9" width="9.28125" style="44" customWidth="1"/>
    <col min="10" max="16384" width="9.28125" style="44" hidden="1" customWidth="1"/>
  </cols>
  <sheetData>
    <row r="1" spans="1:8" ht="18.75">
      <c r="A1" s="42" t="s">
        <v>0</v>
      </c>
      <c r="B1" s="43"/>
      <c r="C1" s="43"/>
      <c r="D1" s="49" t="s">
        <v>40</v>
      </c>
      <c r="E1" s="43"/>
      <c r="F1" s="43"/>
      <c r="G1" s="43"/>
      <c r="H1" s="43"/>
    </row>
    <row r="2" ht="12.75"/>
    <row r="3" ht="12.75"/>
    <row r="4" ht="12.75"/>
    <row r="5" spans="1:9" ht="18.75">
      <c r="A5" s="45" t="s">
        <v>21</v>
      </c>
      <c r="D5" s="110" t="s">
        <v>68</v>
      </c>
      <c r="E5" s="107"/>
      <c r="F5" s="46"/>
      <c r="G5" s="46"/>
      <c r="H5" s="46"/>
      <c r="I5" s="46"/>
    </row>
    <row r="6" spans="1:9" ht="17.25" customHeight="1">
      <c r="A6" s="45"/>
      <c r="D6" s="110" t="s">
        <v>75</v>
      </c>
      <c r="E6" s="107"/>
      <c r="F6" s="46"/>
      <c r="G6" s="46"/>
      <c r="H6" s="46"/>
      <c r="I6" s="46"/>
    </row>
    <row r="7" spans="1:9" ht="18.75">
      <c r="A7" s="45"/>
      <c r="D7" s="110" t="s">
        <v>76</v>
      </c>
      <c r="E7" s="107"/>
      <c r="F7" s="46"/>
      <c r="G7" s="46"/>
      <c r="H7" s="46"/>
      <c r="I7" s="46"/>
    </row>
    <row r="8" spans="1:9" ht="18.75">
      <c r="A8" s="45"/>
      <c r="D8" s="110" t="s">
        <v>93</v>
      </c>
      <c r="E8" s="107"/>
      <c r="F8" s="46"/>
      <c r="G8" s="46"/>
      <c r="H8" s="46"/>
      <c r="I8" s="46"/>
    </row>
    <row r="9" spans="1:9" ht="16.5">
      <c r="A9" s="47"/>
      <c r="D9" s="110" t="s">
        <v>77</v>
      </c>
      <c r="E9" s="107"/>
      <c r="F9" s="47"/>
      <c r="G9" s="46"/>
      <c r="H9" s="46"/>
      <c r="I9" s="46"/>
    </row>
    <row r="10" spans="1:9" ht="18.75">
      <c r="A10" s="45"/>
      <c r="D10" s="106"/>
      <c r="E10" s="106"/>
      <c r="F10" s="46"/>
      <c r="G10" s="46"/>
      <c r="H10" s="46"/>
      <c r="I10" s="46"/>
    </row>
    <row r="11" spans="1:9" ht="18.75">
      <c r="A11" s="45"/>
      <c r="D11" s="25"/>
      <c r="E11" s="25"/>
      <c r="F11" s="25"/>
      <c r="G11" s="46"/>
      <c r="H11" s="46"/>
      <c r="I11" s="46"/>
    </row>
    <row r="12" spans="1:7" ht="18.75">
      <c r="A12" s="45" t="s">
        <v>18</v>
      </c>
      <c r="D12" s="25" t="s">
        <v>68</v>
      </c>
      <c r="E12" s="96"/>
      <c r="F12" s="96"/>
      <c r="G12" s="97"/>
    </row>
    <row r="13" spans="4:9" ht="16.5">
      <c r="D13" s="25"/>
      <c r="E13" s="96"/>
      <c r="F13" s="96"/>
      <c r="G13" s="99"/>
      <c r="H13" s="46"/>
      <c r="I13" s="46"/>
    </row>
    <row r="14" spans="4:9" ht="16.5">
      <c r="D14" s="25"/>
      <c r="E14" s="96"/>
      <c r="F14" s="96"/>
      <c r="G14" s="99"/>
      <c r="H14" s="46"/>
      <c r="I14" s="46"/>
    </row>
    <row r="15" spans="1:9" ht="18.75">
      <c r="A15" s="45" t="s">
        <v>130</v>
      </c>
      <c r="D15" s="25" t="s">
        <v>126</v>
      </c>
      <c r="E15" s="96"/>
      <c r="F15" s="96"/>
      <c r="G15" s="99"/>
      <c r="H15" s="46"/>
      <c r="I15" s="46"/>
    </row>
    <row r="16" spans="1:9" ht="18.75">
      <c r="A16" s="45"/>
      <c r="D16" s="25"/>
      <c r="E16" s="96"/>
      <c r="F16" s="96"/>
      <c r="G16" s="99"/>
      <c r="H16" s="46"/>
      <c r="I16" s="46"/>
    </row>
    <row r="17" spans="1:9" ht="18.75">
      <c r="A17" s="195"/>
      <c r="D17" s="25"/>
      <c r="E17" s="96"/>
      <c r="F17" s="96"/>
      <c r="G17" s="99"/>
      <c r="H17" s="46"/>
      <c r="I17" s="46"/>
    </row>
    <row r="18" spans="1:9" ht="18.75">
      <c r="A18" s="45" t="s">
        <v>38</v>
      </c>
      <c r="B18" s="45"/>
      <c r="C18" s="45"/>
      <c r="D18" s="25" t="s">
        <v>67</v>
      </c>
      <c r="E18" s="96"/>
      <c r="F18" s="96"/>
      <c r="G18" s="99"/>
      <c r="H18" s="46"/>
      <c r="I18" s="46"/>
    </row>
    <row r="19" spans="1:9" ht="18.75">
      <c r="A19" s="45"/>
      <c r="D19" s="25"/>
      <c r="E19" s="96"/>
      <c r="F19" s="96"/>
      <c r="G19" s="97"/>
      <c r="H19" s="45"/>
      <c r="I19" s="45"/>
    </row>
    <row r="20" spans="1:7" ht="18.75">
      <c r="A20" s="45"/>
      <c r="D20" s="25"/>
      <c r="E20" s="96"/>
      <c r="F20" s="96"/>
      <c r="G20" s="97"/>
    </row>
    <row r="21" spans="1:7" ht="18.75">
      <c r="A21" s="45" t="s">
        <v>1</v>
      </c>
      <c r="D21" s="25" t="s">
        <v>58</v>
      </c>
      <c r="E21" s="96"/>
      <c r="F21" s="96"/>
      <c r="G21" s="97"/>
    </row>
    <row r="22" spans="1:7" ht="18.75">
      <c r="A22" s="45"/>
      <c r="D22" s="25" t="s">
        <v>59</v>
      </c>
      <c r="E22" s="96"/>
      <c r="F22" s="96"/>
      <c r="G22" s="97"/>
    </row>
    <row r="23" spans="1:7" ht="18.75">
      <c r="A23" s="45"/>
      <c r="D23" s="46"/>
      <c r="E23" s="99"/>
      <c r="F23" s="99"/>
      <c r="G23" s="97"/>
    </row>
    <row r="24" spans="1:7" ht="18.75">
      <c r="A24" s="45"/>
      <c r="D24" s="25"/>
      <c r="E24" s="97"/>
      <c r="F24" s="97"/>
      <c r="G24" s="97"/>
    </row>
    <row r="25" spans="1:7" ht="18.75">
      <c r="A25" s="45" t="s">
        <v>22</v>
      </c>
      <c r="C25" s="108"/>
      <c r="D25" s="25" t="s">
        <v>61</v>
      </c>
      <c r="E25" s="96"/>
      <c r="F25" s="97"/>
      <c r="G25" s="142"/>
    </row>
    <row r="26" spans="1:7" ht="18.75">
      <c r="A26" s="45"/>
      <c r="C26" s="108"/>
      <c r="D26" s="25" t="s">
        <v>60</v>
      </c>
      <c r="E26" s="96"/>
      <c r="F26" s="97"/>
      <c r="G26" s="100"/>
    </row>
    <row r="27" spans="1:7" ht="18.75">
      <c r="A27" s="45"/>
      <c r="C27" s="108"/>
      <c r="D27" s="25" t="s">
        <v>62</v>
      </c>
      <c r="E27" s="96"/>
      <c r="F27" s="97"/>
      <c r="G27" s="100"/>
    </row>
    <row r="28" spans="1:7" ht="18.75">
      <c r="A28" s="45"/>
      <c r="C28" s="108"/>
      <c r="D28" s="25" t="s">
        <v>89</v>
      </c>
      <c r="E28" s="96"/>
      <c r="F28" s="97"/>
      <c r="G28" s="100"/>
    </row>
    <row r="29" spans="1:7" ht="18.75">
      <c r="A29" s="45"/>
      <c r="C29" s="108"/>
      <c r="D29" s="25" t="s">
        <v>90</v>
      </c>
      <c r="E29" s="96"/>
      <c r="F29" s="97"/>
      <c r="G29" s="100"/>
    </row>
    <row r="30" spans="1:7" ht="18.75">
      <c r="A30" s="45"/>
      <c r="D30" s="25" t="s">
        <v>91</v>
      </c>
      <c r="E30" s="100"/>
      <c r="F30" s="100"/>
      <c r="G30" s="100"/>
    </row>
    <row r="31" spans="1:7" ht="18.75">
      <c r="A31" s="45"/>
      <c r="C31" s="46"/>
      <c r="D31" s="25" t="s">
        <v>92</v>
      </c>
      <c r="E31" s="99"/>
      <c r="F31" s="97"/>
      <c r="G31" s="100"/>
    </row>
    <row r="32" spans="1:7" ht="18.75">
      <c r="A32" s="45"/>
      <c r="D32" s="25"/>
      <c r="E32" s="100"/>
      <c r="F32" s="97"/>
      <c r="G32" s="100"/>
    </row>
    <row r="33" spans="1:9" ht="18.75">
      <c r="A33" s="45" t="s">
        <v>2</v>
      </c>
      <c r="D33" s="181" t="s">
        <v>63</v>
      </c>
      <c r="E33" s="184"/>
      <c r="F33" s="184"/>
      <c r="G33" s="184"/>
      <c r="H33" s="45"/>
      <c r="I33" s="45"/>
    </row>
    <row r="34" spans="1:9" ht="18.75">
      <c r="A34" s="45"/>
      <c r="D34" s="181" t="s">
        <v>64</v>
      </c>
      <c r="E34" s="184"/>
      <c r="F34" s="184"/>
      <c r="G34" s="184"/>
      <c r="H34" s="45"/>
      <c r="I34" s="45"/>
    </row>
    <row r="35" spans="1:7" ht="18.75">
      <c r="A35" s="45"/>
      <c r="D35" s="181" t="s">
        <v>107</v>
      </c>
      <c r="E35" s="184"/>
      <c r="F35" s="184"/>
      <c r="G35" s="184"/>
    </row>
    <row r="36" spans="1:7" ht="18.75">
      <c r="A36" s="45"/>
      <c r="D36" s="181" t="s">
        <v>65</v>
      </c>
      <c r="E36" s="184"/>
      <c r="F36" s="184"/>
      <c r="G36" s="184"/>
    </row>
    <row r="37" spans="1:7" ht="18.75">
      <c r="A37" s="45"/>
      <c r="D37" s="181" t="s">
        <v>108</v>
      </c>
      <c r="E37" s="184"/>
      <c r="F37" s="184"/>
      <c r="G37" s="184"/>
    </row>
    <row r="38" spans="1:7" ht="18.75">
      <c r="A38" s="45"/>
      <c r="D38" s="181" t="s">
        <v>66</v>
      </c>
      <c r="E38" s="184"/>
      <c r="F38" s="184"/>
      <c r="G38" s="184"/>
    </row>
    <row r="39" spans="1:7" ht="18.75">
      <c r="A39" s="45"/>
      <c r="D39" s="181" t="s">
        <v>100</v>
      </c>
      <c r="E39" s="184"/>
      <c r="F39" s="184"/>
      <c r="G39" s="184"/>
    </row>
    <row r="40" spans="1:7" ht="18.75">
      <c r="A40" s="45"/>
      <c r="D40" s="181" t="s">
        <v>109</v>
      </c>
      <c r="E40" s="184"/>
      <c r="F40" s="184"/>
      <c r="G40" s="184"/>
    </row>
    <row r="41" spans="1:7" ht="18.75">
      <c r="A41" s="45"/>
      <c r="D41" s="25"/>
      <c r="E41" s="100"/>
      <c r="F41" s="97"/>
      <c r="G41" s="100"/>
    </row>
    <row r="42" spans="1:9" ht="18.75">
      <c r="A42" s="45" t="s">
        <v>23</v>
      </c>
      <c r="D42" s="46" t="s">
        <v>32</v>
      </c>
      <c r="E42" s="100"/>
      <c r="F42" s="100"/>
      <c r="G42" s="101"/>
      <c r="H42" s="48"/>
      <c r="I42" s="48"/>
    </row>
    <row r="43" spans="1:7" ht="18.75">
      <c r="A43" s="45"/>
      <c r="E43" s="100"/>
      <c r="F43" s="97"/>
      <c r="G43" s="100"/>
    </row>
    <row r="44" spans="1:6" ht="18.75">
      <c r="A44" s="45"/>
      <c r="F44" s="45"/>
    </row>
    <row r="45" spans="1:6" ht="18.75">
      <c r="A45" s="45"/>
      <c r="F45" s="45"/>
    </row>
    <row r="46" spans="1:6" ht="18.75">
      <c r="A46" s="45"/>
      <c r="F46" s="45"/>
    </row>
    <row r="47" spans="1:6" ht="18.75">
      <c r="A47" s="45"/>
      <c r="F47" s="45"/>
    </row>
    <row r="48" spans="1:6" ht="18.75">
      <c r="A48" s="45"/>
      <c r="F48" s="45"/>
    </row>
    <row r="49" spans="1:6" ht="18.75">
      <c r="A49" s="45"/>
      <c r="F49" s="45"/>
    </row>
    <row r="50" spans="1:6" ht="18.75">
      <c r="A50" s="45"/>
      <c r="F50" s="45"/>
    </row>
    <row r="51" ht="12.75"/>
    <row r="52" ht="12.75"/>
    <row r="53" ht="12.75"/>
    <row r="54" ht="12.75"/>
    <row r="55" ht="12.75"/>
    <row r="56" ht="12.75" customHeight="1"/>
    <row r="57" ht="12.75" customHeight="1"/>
    <row r="58" ht="12.75" customHeight="1"/>
    <row r="59" ht="12.75" customHeight="1"/>
    <row r="60" ht="12.75" customHeight="1"/>
  </sheetData>
  <printOptions/>
  <pageMargins left="0.7874015748031497" right="0.35433070866141736" top="0.3937007874015748" bottom="0.3937007874015748" header="0.5118110236220472" footer="0.5118110236220472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I67"/>
  <sheetViews>
    <sheetView tabSelected="1" zoomScaleSheetLayoutView="80" workbookViewId="0" topLeftCell="A1">
      <selection activeCell="B20" sqref="B20"/>
    </sheetView>
  </sheetViews>
  <sheetFormatPr defaultColWidth="9.140625" defaultRowHeight="12.75"/>
  <cols>
    <col min="1" max="1" width="42.421875" style="22" customWidth="1"/>
    <col min="2" max="2" width="13.00390625" style="61" customWidth="1"/>
    <col min="3" max="3" width="4.421875" style="61" customWidth="1"/>
    <col min="4" max="4" width="12.00390625" style="61" customWidth="1"/>
    <col min="5" max="5" width="2.00390625" style="61" customWidth="1"/>
    <col min="6" max="6" width="12.00390625" style="61" customWidth="1"/>
    <col min="7" max="7" width="2.00390625" style="18" customWidth="1"/>
    <col min="8" max="8" width="5.00390625" style="22" customWidth="1"/>
    <col min="9" max="16384" width="9.140625" style="22" customWidth="1"/>
  </cols>
  <sheetData>
    <row r="1" spans="1:7" ht="15">
      <c r="A1" s="238" t="str">
        <f>'Cover '!D1</f>
        <v>СОФАРМА АД</v>
      </c>
      <c r="B1" s="239"/>
      <c r="C1" s="239"/>
      <c r="D1" s="239"/>
      <c r="E1" s="239"/>
      <c r="F1" s="239"/>
      <c r="G1" s="239"/>
    </row>
    <row r="2" spans="1:7" s="64" customFormat="1" ht="15">
      <c r="A2" s="240" t="s">
        <v>149</v>
      </c>
      <c r="B2" s="241"/>
      <c r="C2" s="241"/>
      <c r="D2" s="241"/>
      <c r="E2" s="241"/>
      <c r="F2" s="241"/>
      <c r="G2" s="241"/>
    </row>
    <row r="3" spans="1:7" ht="15">
      <c r="A3" s="159" t="s">
        <v>143</v>
      </c>
      <c r="B3" s="161"/>
      <c r="C3" s="161"/>
      <c r="D3" s="161"/>
      <c r="E3" s="161"/>
      <c r="F3" s="161"/>
      <c r="G3" s="160"/>
    </row>
    <row r="4" spans="1:7" ht="15">
      <c r="A4" s="159"/>
      <c r="B4" s="161"/>
      <c r="C4" s="161"/>
      <c r="D4" s="161"/>
      <c r="E4" s="161"/>
      <c r="F4" s="161"/>
      <c r="G4" s="160"/>
    </row>
    <row r="5" spans="1:7" ht="15" customHeight="1">
      <c r="A5" s="64"/>
      <c r="B5" s="242" t="s">
        <v>5</v>
      </c>
      <c r="C5" s="162"/>
      <c r="D5" s="243" t="s">
        <v>133</v>
      </c>
      <c r="E5" s="162"/>
      <c r="F5" s="243" t="s">
        <v>110</v>
      </c>
      <c r="G5" s="105"/>
    </row>
    <row r="6" spans="1:7" ht="15">
      <c r="A6" s="64"/>
      <c r="B6" s="242"/>
      <c r="C6" s="162"/>
      <c r="D6" s="244"/>
      <c r="E6" s="162"/>
      <c r="F6" s="244"/>
      <c r="G6" s="62"/>
    </row>
    <row r="7" spans="1:7" ht="15">
      <c r="A7" s="163"/>
      <c r="G7" s="20"/>
    </row>
    <row r="8" spans="1:7" ht="15">
      <c r="A8" s="163"/>
      <c r="G8" s="20"/>
    </row>
    <row r="9" spans="1:9" ht="15" customHeight="1">
      <c r="A9" s="64" t="s">
        <v>80</v>
      </c>
      <c r="B9" s="61">
        <v>3</v>
      </c>
      <c r="D9" s="17">
        <v>186360</v>
      </c>
      <c r="E9" s="198"/>
      <c r="F9" s="17">
        <v>166853</v>
      </c>
      <c r="I9" s="148"/>
    </row>
    <row r="10" spans="1:6" ht="15">
      <c r="A10" s="64" t="s">
        <v>117</v>
      </c>
      <c r="B10" s="61">
        <v>4</v>
      </c>
      <c r="D10" s="17">
        <v>3798</v>
      </c>
      <c r="E10" s="198"/>
      <c r="F10" s="17">
        <v>3342</v>
      </c>
    </row>
    <row r="11" spans="1:6" ht="31.5" customHeight="1">
      <c r="A11" s="63" t="s">
        <v>144</v>
      </c>
      <c r="D11" s="17">
        <v>-2067</v>
      </c>
      <c r="E11" s="198"/>
      <c r="F11" s="17">
        <v>13941</v>
      </c>
    </row>
    <row r="12" spans="1:6" ht="15">
      <c r="A12" s="64" t="s">
        <v>145</v>
      </c>
      <c r="B12" s="61">
        <v>5</v>
      </c>
      <c r="D12" s="17">
        <v>-44783</v>
      </c>
      <c r="E12" s="198"/>
      <c r="F12" s="17">
        <v>-52393</v>
      </c>
    </row>
    <row r="13" spans="1:6" ht="15">
      <c r="A13" s="64" t="s">
        <v>3</v>
      </c>
      <c r="B13" s="61">
        <v>6</v>
      </c>
      <c r="D13" s="17">
        <v>-53355</v>
      </c>
      <c r="E13" s="198"/>
      <c r="F13" s="17">
        <v>-56987</v>
      </c>
    </row>
    <row r="14" spans="1:6" ht="15">
      <c r="A14" s="64" t="s">
        <v>9</v>
      </c>
      <c r="B14" s="61">
        <v>7</v>
      </c>
      <c r="D14" s="17">
        <v>-26418</v>
      </c>
      <c r="E14" s="198"/>
      <c r="F14" s="17">
        <v>-27611</v>
      </c>
    </row>
    <row r="15" spans="1:6" ht="15">
      <c r="A15" s="64" t="s">
        <v>74</v>
      </c>
      <c r="B15" s="61">
        <v>11.12</v>
      </c>
      <c r="D15" s="17">
        <v>-8298</v>
      </c>
      <c r="E15" s="198"/>
      <c r="F15" s="17">
        <v>-8831</v>
      </c>
    </row>
    <row r="16" spans="1:6" ht="15">
      <c r="A16" s="64" t="s">
        <v>41</v>
      </c>
      <c r="B16" s="61">
        <v>8</v>
      </c>
      <c r="D16" s="17">
        <f>-3619-3138</f>
        <v>-6757</v>
      </c>
      <c r="E16" s="198"/>
      <c r="F16" s="17">
        <f>-6293-57</f>
        <v>-6350</v>
      </c>
    </row>
    <row r="17" spans="1:6" ht="15" customHeight="1">
      <c r="A17" s="159" t="s">
        <v>42</v>
      </c>
      <c r="D17" s="206">
        <f>SUM(D9:D16)</f>
        <v>48480</v>
      </c>
      <c r="E17" s="198"/>
      <c r="F17" s="206">
        <f>SUM(F9:F16)</f>
        <v>31964</v>
      </c>
    </row>
    <row r="18" spans="1:6" ht="15" customHeight="1">
      <c r="A18" s="64"/>
      <c r="D18" s="213"/>
      <c r="E18" s="198"/>
      <c r="F18" s="17"/>
    </row>
    <row r="19" spans="1:6" ht="15" customHeight="1">
      <c r="A19" s="64" t="s">
        <v>171</v>
      </c>
      <c r="B19" s="61">
        <v>14</v>
      </c>
      <c r="D19" s="17">
        <v>-8413</v>
      </c>
      <c r="E19" s="198"/>
      <c r="F19" s="17">
        <v>-2144</v>
      </c>
    </row>
    <row r="20" spans="1:6" ht="15" customHeight="1">
      <c r="A20" s="64" t="s">
        <v>111</v>
      </c>
      <c r="B20" s="61">
        <v>9</v>
      </c>
      <c r="D20" s="17">
        <v>4852</v>
      </c>
      <c r="E20" s="198"/>
      <c r="F20" s="17">
        <v>2758</v>
      </c>
    </row>
    <row r="21" spans="1:6" ht="15" customHeight="1">
      <c r="A21" s="64" t="s">
        <v>112</v>
      </c>
      <c r="B21" s="61">
        <v>10</v>
      </c>
      <c r="D21" s="207">
        <v>-7181</v>
      </c>
      <c r="E21" s="198"/>
      <c r="F21" s="207">
        <v>-11051</v>
      </c>
    </row>
    <row r="22" spans="1:6" ht="15" customHeight="1">
      <c r="A22" s="211" t="s">
        <v>146</v>
      </c>
      <c r="D22" s="216">
        <f>SUM(D19:D21)</f>
        <v>-10742</v>
      </c>
      <c r="E22" s="212"/>
      <c r="F22" s="216">
        <f>SUM(F19:F21)</f>
        <v>-10437</v>
      </c>
    </row>
    <row r="23" spans="1:7" ht="15">
      <c r="A23" s="163"/>
      <c r="D23" s="213"/>
      <c r="E23" s="198"/>
      <c r="F23" s="17"/>
      <c r="G23" s="20"/>
    </row>
    <row r="24" spans="1:7" ht="15">
      <c r="A24" s="159" t="s">
        <v>147</v>
      </c>
      <c r="D24" s="215">
        <f>SUM(D17:D21)</f>
        <v>37738</v>
      </c>
      <c r="E24" s="198"/>
      <c r="F24" s="215">
        <f>F17+F22</f>
        <v>21527</v>
      </c>
      <c r="G24" s="20"/>
    </row>
    <row r="25" spans="1:7" ht="15">
      <c r="A25" s="159"/>
      <c r="D25" s="213"/>
      <c r="E25" s="198"/>
      <c r="F25" s="21"/>
      <c r="G25" s="20"/>
    </row>
    <row r="26" spans="1:6" ht="15">
      <c r="A26" s="64" t="s">
        <v>148</v>
      </c>
      <c r="D26" s="207">
        <v>-4363</v>
      </c>
      <c r="E26" s="198"/>
      <c r="F26" s="207">
        <v>-2232</v>
      </c>
    </row>
    <row r="27" spans="1:7" ht="9.75" customHeight="1">
      <c r="A27" s="159"/>
      <c r="B27" s="58"/>
      <c r="C27" s="58"/>
      <c r="D27" s="214"/>
      <c r="E27" s="199"/>
      <c r="F27" s="21"/>
      <c r="G27" s="20"/>
    </row>
    <row r="28" spans="1:7" ht="15.75" thickBot="1">
      <c r="A28" s="159" t="s">
        <v>16</v>
      </c>
      <c r="B28" s="58"/>
      <c r="C28" s="58"/>
      <c r="D28" s="208">
        <f>D24+D26</f>
        <v>33375</v>
      </c>
      <c r="E28" s="199"/>
      <c r="F28" s="208">
        <f>F24+F26</f>
        <v>19295</v>
      </c>
      <c r="G28" s="20"/>
    </row>
    <row r="29" spans="1:7" ht="15.75" thickTop="1">
      <c r="A29" s="159"/>
      <c r="B29" s="58"/>
      <c r="C29" s="58"/>
      <c r="D29" s="214"/>
      <c r="E29" s="58"/>
      <c r="F29" s="21"/>
      <c r="G29" s="20"/>
    </row>
    <row r="30" spans="1:7" ht="15">
      <c r="A30" s="159"/>
      <c r="B30" s="58"/>
      <c r="C30" s="58"/>
      <c r="D30" s="58"/>
      <c r="E30" s="58"/>
      <c r="F30" s="17"/>
      <c r="G30" s="20"/>
    </row>
    <row r="31" spans="1:4" ht="15">
      <c r="A31" s="64"/>
      <c r="D31" s="200"/>
    </row>
    <row r="32" spans="1:4" ht="15">
      <c r="A32" s="95"/>
      <c r="D32" s="200"/>
    </row>
    <row r="33" ht="15">
      <c r="A33" s="95"/>
    </row>
    <row r="34" spans="1:6" ht="15">
      <c r="A34" s="196" t="s">
        <v>172</v>
      </c>
      <c r="B34" s="58"/>
      <c r="C34" s="58"/>
      <c r="D34" s="58"/>
      <c r="E34" s="58"/>
      <c r="F34" s="58"/>
    </row>
    <row r="35" ht="15">
      <c r="A35" s="95"/>
    </row>
    <row r="38" ht="15">
      <c r="A38" s="19" t="s">
        <v>81</v>
      </c>
    </row>
    <row r="39" ht="15">
      <c r="A39" s="121" t="s">
        <v>82</v>
      </c>
    </row>
    <row r="42" ht="15">
      <c r="A42" s="19" t="s">
        <v>125</v>
      </c>
    </row>
    <row r="43" ht="15">
      <c r="A43" s="121" t="s">
        <v>126</v>
      </c>
    </row>
    <row r="46" ht="15">
      <c r="A46" s="149" t="s">
        <v>118</v>
      </c>
    </row>
    <row r="47" ht="15">
      <c r="A47" s="150" t="s">
        <v>67</v>
      </c>
    </row>
    <row r="50" ht="15">
      <c r="A50" s="64"/>
    </row>
    <row r="51" ht="15">
      <c r="A51" s="64"/>
    </row>
    <row r="52" ht="15">
      <c r="A52" s="64"/>
    </row>
    <row r="53" ht="15">
      <c r="A53" s="64"/>
    </row>
    <row r="54" spans="1:7" ht="15">
      <c r="A54" s="237"/>
      <c r="B54" s="237"/>
      <c r="C54" s="237"/>
      <c r="D54" s="237"/>
      <c r="E54" s="237"/>
      <c r="F54" s="237"/>
      <c r="G54" s="237"/>
    </row>
    <row r="55" spans="1:7" ht="17.25" customHeight="1">
      <c r="A55" s="19"/>
      <c r="B55" s="59"/>
      <c r="C55" s="59"/>
      <c r="D55" s="59"/>
      <c r="E55" s="59"/>
      <c r="F55" s="59"/>
      <c r="G55" s="19"/>
    </row>
    <row r="56" ht="15">
      <c r="A56" s="54"/>
    </row>
    <row r="57" ht="15">
      <c r="A57" s="151"/>
    </row>
    <row r="58" ht="15">
      <c r="A58" s="152"/>
    </row>
    <row r="59" ht="15">
      <c r="A59" s="152"/>
    </row>
    <row r="60" ht="15">
      <c r="A60" s="149"/>
    </row>
    <row r="61" ht="15">
      <c r="A61" s="153"/>
    </row>
    <row r="62" ht="15">
      <c r="A62" s="154"/>
    </row>
    <row r="67" ht="15">
      <c r="A67" s="155"/>
    </row>
  </sheetData>
  <mergeCells count="6">
    <mergeCell ref="A54:G54"/>
    <mergeCell ref="A1:G1"/>
    <mergeCell ref="A2:G2"/>
    <mergeCell ref="B5:B6"/>
    <mergeCell ref="F5:F6"/>
    <mergeCell ref="D5:D6"/>
  </mergeCells>
  <printOptions/>
  <pageMargins left="0.85" right="0.17" top="0.5905511811023623" bottom="0.2755905511811024" header="0.3937007874015748" footer="0.15748031496062992"/>
  <pageSetup blackAndWhite="1" firstPageNumber="1" useFirstPageNumber="1" horizontalDpi="600" verticalDpi="600" orientation="portrait" paperSize="9" scale="85" r:id="rId1"/>
  <headerFooter alignWithMargins="0">
    <oddFooter>&amp;R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36"/>
  <sheetViews>
    <sheetView workbookViewId="0" topLeftCell="A1">
      <selection activeCell="A23" sqref="A23"/>
    </sheetView>
  </sheetViews>
  <sheetFormatPr defaultColWidth="9.140625" defaultRowHeight="12.75"/>
  <cols>
    <col min="1" max="1" width="51.28125" style="0" customWidth="1"/>
    <col min="2" max="2" width="11.140625" style="0" customWidth="1"/>
    <col min="3" max="3" width="0.9921875" style="0" customWidth="1"/>
    <col min="4" max="4" width="10.28125" style="0" customWidth="1"/>
    <col min="5" max="5" width="1.421875" style="0" customWidth="1"/>
    <col min="6" max="6" width="11.28125" style="0" customWidth="1"/>
    <col min="7" max="7" width="1.421875" style="0" customWidth="1"/>
  </cols>
  <sheetData>
    <row r="1" spans="1:7" ht="15">
      <c r="A1" s="238" t="str">
        <f>'Cover '!D1</f>
        <v>СОФАРМА АД</v>
      </c>
      <c r="B1" s="239"/>
      <c r="C1" s="239"/>
      <c r="D1" s="239"/>
      <c r="E1" s="239"/>
      <c r="F1" s="239"/>
      <c r="G1" s="239"/>
    </row>
    <row r="2" spans="1:7" ht="15">
      <c r="A2" s="240" t="s">
        <v>162</v>
      </c>
      <c r="B2" s="241"/>
      <c r="C2" s="241"/>
      <c r="D2" s="241"/>
      <c r="E2" s="241"/>
      <c r="F2" s="241"/>
      <c r="G2" s="241"/>
    </row>
    <row r="3" spans="1:7" ht="15">
      <c r="A3" s="159" t="s">
        <v>143</v>
      </c>
      <c r="B3" s="161"/>
      <c r="C3" s="161"/>
      <c r="D3" s="161"/>
      <c r="E3" s="161"/>
      <c r="F3" s="161"/>
      <c r="G3" s="160"/>
    </row>
    <row r="4" spans="1:6" ht="14.25">
      <c r="A4" s="203"/>
      <c r="B4" s="204"/>
      <c r="C4" s="204"/>
      <c r="D4" s="205"/>
      <c r="E4" s="204"/>
      <c r="F4" s="218"/>
    </row>
    <row r="5" spans="1:6" ht="15" customHeight="1">
      <c r="A5" s="219"/>
      <c r="B5" s="245" t="s">
        <v>5</v>
      </c>
      <c r="C5" s="209"/>
      <c r="D5" s="246" t="s">
        <v>133</v>
      </c>
      <c r="E5" s="209"/>
      <c r="F5" s="246" t="s">
        <v>110</v>
      </c>
    </row>
    <row r="6" spans="1:6" ht="15">
      <c r="A6" s="219"/>
      <c r="B6" s="245"/>
      <c r="C6" s="209"/>
      <c r="D6" s="247"/>
      <c r="E6" s="209"/>
      <c r="F6" s="247"/>
    </row>
    <row r="7" spans="1:6" ht="15">
      <c r="A7" s="219"/>
      <c r="B7" s="209"/>
      <c r="C7" s="209"/>
      <c r="D7" s="210"/>
      <c r="E7" s="209"/>
      <c r="F7" s="210"/>
    </row>
    <row r="8" spans="1:6" ht="15">
      <c r="A8" s="203" t="s">
        <v>156</v>
      </c>
      <c r="B8" s="220"/>
      <c r="C8" s="220"/>
      <c r="D8" s="221">
        <v>33375</v>
      </c>
      <c r="E8" s="220"/>
      <c r="F8" s="221">
        <v>19295</v>
      </c>
    </row>
    <row r="9" spans="1:6" ht="15">
      <c r="A9" s="203"/>
      <c r="B9" s="220"/>
      <c r="C9" s="220"/>
      <c r="D9" s="221"/>
      <c r="E9" s="220"/>
      <c r="F9" s="221"/>
    </row>
    <row r="10" spans="1:6" ht="14.25">
      <c r="A10" s="203" t="s">
        <v>157</v>
      </c>
      <c r="B10" s="222"/>
      <c r="C10" s="223"/>
      <c r="D10" s="224"/>
      <c r="E10" s="223"/>
      <c r="F10" s="224"/>
    </row>
    <row r="11" spans="1:6" ht="30">
      <c r="A11" s="225" t="s">
        <v>158</v>
      </c>
      <c r="B11" s="220"/>
      <c r="C11" s="226"/>
      <c r="D11" s="227">
        <v>-26</v>
      </c>
      <c r="E11" s="226"/>
      <c r="F11" s="227">
        <v>-22056</v>
      </c>
    </row>
    <row r="12" spans="1:6" ht="30">
      <c r="A12" s="225" t="s">
        <v>159</v>
      </c>
      <c r="B12" s="220"/>
      <c r="C12" s="226"/>
      <c r="D12" s="227">
        <v>0</v>
      </c>
      <c r="E12" s="226"/>
      <c r="F12" s="227">
        <v>11871</v>
      </c>
    </row>
    <row r="13" spans="1:6" ht="30">
      <c r="A13" s="225" t="s">
        <v>160</v>
      </c>
      <c r="B13" s="220"/>
      <c r="C13" s="226"/>
      <c r="D13" s="228">
        <v>1</v>
      </c>
      <c r="E13" s="226"/>
      <c r="F13" s="228">
        <v>-1187</v>
      </c>
    </row>
    <row r="14" spans="1:6" ht="28.5">
      <c r="A14" s="217" t="s">
        <v>161</v>
      </c>
      <c r="B14" s="220"/>
      <c r="C14" s="226"/>
      <c r="D14" s="231">
        <f>SUM(D11:D13)</f>
        <v>-25</v>
      </c>
      <c r="E14" s="232"/>
      <c r="F14" s="231">
        <f>SUM(F11:F13)</f>
        <v>-11372</v>
      </c>
    </row>
    <row r="15" spans="1:6" ht="15">
      <c r="A15" s="203"/>
      <c r="B15" s="220"/>
      <c r="C15" s="226"/>
      <c r="D15" s="233"/>
      <c r="E15" s="234"/>
      <c r="F15" s="233"/>
    </row>
    <row r="16" spans="1:6" ht="17.25" customHeight="1" thickBot="1">
      <c r="A16" s="217" t="s">
        <v>170</v>
      </c>
      <c r="B16" s="220"/>
      <c r="C16" s="226"/>
      <c r="D16" s="235">
        <f>SUM(D8+D14)</f>
        <v>33350</v>
      </c>
      <c r="E16" s="236"/>
      <c r="F16" s="235">
        <f>SUM(F8+F14)</f>
        <v>7923</v>
      </c>
    </row>
    <row r="17" spans="1:6" ht="15.75" thickTop="1">
      <c r="A17" s="229"/>
      <c r="B17" s="220"/>
      <c r="C17" s="220"/>
      <c r="D17" s="230"/>
      <c r="E17" s="220"/>
      <c r="F17" s="230"/>
    </row>
    <row r="18" spans="1:6" ht="15">
      <c r="A18" s="229"/>
      <c r="B18" s="220"/>
      <c r="C18" s="220"/>
      <c r="D18" s="230"/>
      <c r="E18" s="220"/>
      <c r="F18" s="230"/>
    </row>
    <row r="22" spans="1:4" ht="13.5">
      <c r="A22" s="196" t="s">
        <v>172</v>
      </c>
      <c r="B22" s="58"/>
      <c r="C22" s="58"/>
      <c r="D22" s="58"/>
    </row>
    <row r="23" spans="1:4" ht="12.75">
      <c r="A23" s="95"/>
      <c r="B23" s="61"/>
      <c r="C23" s="61"/>
      <c r="D23" s="61"/>
    </row>
    <row r="24" spans="1:4" ht="15">
      <c r="A24" s="22"/>
      <c r="B24" s="61"/>
      <c r="C24" s="61"/>
      <c r="D24" s="61"/>
    </row>
    <row r="25" spans="1:4" ht="15">
      <c r="A25" s="22"/>
      <c r="B25" s="61"/>
      <c r="C25" s="61"/>
      <c r="D25" s="61"/>
    </row>
    <row r="26" spans="1:4" ht="15">
      <c r="A26" s="19" t="s">
        <v>81</v>
      </c>
      <c r="B26" s="61"/>
      <c r="C26" s="61"/>
      <c r="D26" s="61"/>
    </row>
    <row r="27" spans="1:4" ht="15">
      <c r="A27" s="121" t="s">
        <v>82</v>
      </c>
      <c r="B27" s="61"/>
      <c r="C27" s="61"/>
      <c r="D27" s="61"/>
    </row>
    <row r="28" spans="1:4" ht="15">
      <c r="A28" s="22"/>
      <c r="B28" s="61"/>
      <c r="C28" s="61"/>
      <c r="D28" s="61"/>
    </row>
    <row r="29" spans="1:4" ht="15">
      <c r="A29" s="22"/>
      <c r="B29" s="61"/>
      <c r="C29" s="61"/>
      <c r="D29" s="61"/>
    </row>
    <row r="30" spans="1:4" ht="15">
      <c r="A30" s="19" t="s">
        <v>125</v>
      </c>
      <c r="B30" s="61"/>
      <c r="C30" s="61"/>
      <c r="D30" s="61"/>
    </row>
    <row r="31" spans="1:4" ht="15">
      <c r="A31" s="121" t="s">
        <v>126</v>
      </c>
      <c r="B31" s="61"/>
      <c r="C31" s="61"/>
      <c r="D31" s="61"/>
    </row>
    <row r="32" spans="1:4" ht="15">
      <c r="A32" s="22"/>
      <c r="B32" s="61"/>
      <c r="C32" s="61"/>
      <c r="D32" s="61"/>
    </row>
    <row r="33" spans="1:4" ht="15">
      <c r="A33" s="22"/>
      <c r="B33" s="61"/>
      <c r="C33" s="61"/>
      <c r="D33" s="61"/>
    </row>
    <row r="34" spans="1:4" ht="15">
      <c r="A34" s="149" t="s">
        <v>118</v>
      </c>
      <c r="B34" s="61"/>
      <c r="C34" s="61"/>
      <c r="D34" s="61"/>
    </row>
    <row r="35" spans="1:4" ht="15">
      <c r="A35" s="150" t="s">
        <v>67</v>
      </c>
      <c r="B35" s="61"/>
      <c r="C35" s="61"/>
      <c r="D35" s="61"/>
    </row>
    <row r="36" spans="1:4" ht="15">
      <c r="A36" s="22"/>
      <c r="B36" s="61"/>
      <c r="C36" s="61"/>
      <c r="D36" s="61"/>
    </row>
  </sheetData>
  <mergeCells count="5">
    <mergeCell ref="B5:B6"/>
    <mergeCell ref="D5:D6"/>
    <mergeCell ref="F5:F6"/>
    <mergeCell ref="A1:G1"/>
    <mergeCell ref="A2:G2"/>
  </mergeCells>
  <printOptions/>
  <pageMargins left="0.75" right="0.75" top="1" bottom="1" header="0.5" footer="0.5"/>
  <pageSetup horizontalDpi="600" verticalDpi="600" orientation="portrait" paperSize="9" r:id="rId1"/>
  <headerFooter alignWithMargins="0">
    <oddFooter>&amp;R2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6"/>
  <sheetViews>
    <sheetView workbookViewId="0" topLeftCell="A25">
      <selection activeCell="C52" sqref="C52"/>
    </sheetView>
  </sheetViews>
  <sheetFormatPr defaultColWidth="9.140625" defaultRowHeight="12.75"/>
  <cols>
    <col min="1" max="1" width="58.28125" style="133" customWidth="1"/>
    <col min="2" max="2" width="8.28125" style="133" customWidth="1"/>
    <col min="3" max="3" width="11.421875" style="133" customWidth="1"/>
    <col min="4" max="4" width="12.7109375" style="133" customWidth="1"/>
    <col min="5" max="5" width="2.140625" style="133" customWidth="1"/>
    <col min="6" max="6" width="12.57421875" style="133" customWidth="1"/>
    <col min="7" max="7" width="2.140625" style="133" customWidth="1"/>
    <col min="8" max="16384" width="9.140625" style="133" customWidth="1"/>
  </cols>
  <sheetData>
    <row r="1" spans="1:6" ht="14.25">
      <c r="A1" s="50" t="str">
        <f>+'IS'!A1</f>
        <v>СОФАРМА АД</v>
      </c>
      <c r="B1" s="156"/>
      <c r="C1" s="156"/>
      <c r="D1" s="156"/>
      <c r="E1" s="156"/>
      <c r="F1" s="50"/>
    </row>
    <row r="2" spans="1:6" ht="14.25">
      <c r="A2" s="51" t="s">
        <v>150</v>
      </c>
      <c r="B2" s="157"/>
      <c r="C2" s="157"/>
      <c r="D2" s="157"/>
      <c r="E2" s="157"/>
      <c r="F2" s="51"/>
    </row>
    <row r="3" spans="1:6" ht="15">
      <c r="A3" s="51" t="s">
        <v>138</v>
      </c>
      <c r="B3" s="158"/>
      <c r="C3" s="158"/>
      <c r="D3" s="158"/>
      <c r="E3" s="158"/>
      <c r="F3" s="27"/>
    </row>
    <row r="4" spans="1:6" ht="26.25" customHeight="1">
      <c r="A4" s="164"/>
      <c r="B4" s="162"/>
      <c r="C4" s="242" t="s">
        <v>5</v>
      </c>
      <c r="D4" s="243" t="s">
        <v>139</v>
      </c>
      <c r="E4" s="162"/>
      <c r="F4" s="243" t="s">
        <v>113</v>
      </c>
    </row>
    <row r="5" spans="2:6" ht="12" customHeight="1">
      <c r="B5" s="162"/>
      <c r="C5" s="242"/>
      <c r="D5" s="244"/>
      <c r="E5" s="162"/>
      <c r="F5" s="244"/>
    </row>
    <row r="6" spans="1:6" ht="14.25">
      <c r="A6" s="51" t="s">
        <v>4</v>
      </c>
      <c r="B6" s="62"/>
      <c r="C6" s="62"/>
      <c r="D6" s="62"/>
      <c r="E6" s="62"/>
      <c r="F6" s="62"/>
    </row>
    <row r="7" spans="1:6" ht="14.25">
      <c r="A7" s="51" t="s">
        <v>11</v>
      </c>
      <c r="B7" s="57"/>
      <c r="C7" s="57"/>
      <c r="D7" s="57"/>
      <c r="E7" s="57"/>
      <c r="F7" s="165"/>
    </row>
    <row r="8" spans="1:8" ht="15">
      <c r="A8" s="27" t="s">
        <v>43</v>
      </c>
      <c r="B8" s="66"/>
      <c r="C8" s="66">
        <v>11</v>
      </c>
      <c r="D8" s="112">
        <v>113187</v>
      </c>
      <c r="E8" s="66"/>
      <c r="F8" s="112">
        <v>125371</v>
      </c>
      <c r="H8" s="167"/>
    </row>
    <row r="9" spans="1:8" ht="15">
      <c r="A9" s="39" t="s">
        <v>25</v>
      </c>
      <c r="B9" s="66"/>
      <c r="C9" s="66">
        <v>12</v>
      </c>
      <c r="D9" s="112">
        <v>1634</v>
      </c>
      <c r="E9" s="66"/>
      <c r="F9" s="112">
        <v>2618</v>
      </c>
      <c r="H9" s="167"/>
    </row>
    <row r="10" spans="1:8" ht="15">
      <c r="A10" s="27" t="s">
        <v>44</v>
      </c>
      <c r="B10" s="66"/>
      <c r="C10" s="66">
        <v>13</v>
      </c>
      <c r="D10" s="112">
        <v>18865</v>
      </c>
      <c r="E10" s="66"/>
      <c r="F10" s="112">
        <v>10368</v>
      </c>
      <c r="H10" s="167"/>
    </row>
    <row r="11" spans="1:8" ht="15">
      <c r="A11" s="39" t="s">
        <v>45</v>
      </c>
      <c r="B11" s="66"/>
      <c r="C11" s="66">
        <v>14</v>
      </c>
      <c r="D11" s="112">
        <f>79385-7938</f>
        <v>71447</v>
      </c>
      <c r="E11" s="66"/>
      <c r="F11" s="112">
        <f>74177-176</f>
        <v>74001</v>
      </c>
      <c r="H11" s="167"/>
    </row>
    <row r="12" spans="1:8" ht="15">
      <c r="A12" s="39" t="s">
        <v>96</v>
      </c>
      <c r="B12" s="66"/>
      <c r="C12" s="66">
        <v>15</v>
      </c>
      <c r="D12" s="166">
        <v>1926</v>
      </c>
      <c r="E12" s="66"/>
      <c r="F12" s="166">
        <v>2209</v>
      </c>
      <c r="H12" s="167"/>
    </row>
    <row r="13" spans="1:8" ht="15">
      <c r="A13" s="39" t="s">
        <v>29</v>
      </c>
      <c r="B13" s="66"/>
      <c r="C13" s="66">
        <v>16</v>
      </c>
      <c r="D13" s="112">
        <v>15961</v>
      </c>
      <c r="E13" s="66"/>
      <c r="F13" s="112">
        <v>14540</v>
      </c>
      <c r="H13" s="167"/>
    </row>
    <row r="14" spans="1:8" ht="15">
      <c r="A14" s="67" t="s">
        <v>140</v>
      </c>
      <c r="B14" s="66"/>
      <c r="C14" s="66">
        <v>17</v>
      </c>
      <c r="D14" s="112">
        <v>10839</v>
      </c>
      <c r="E14" s="66"/>
      <c r="F14" s="112">
        <v>8060</v>
      </c>
      <c r="H14" s="167"/>
    </row>
    <row r="15" spans="1:8" ht="15">
      <c r="A15" s="67" t="s">
        <v>141</v>
      </c>
      <c r="B15" s="66"/>
      <c r="C15" s="66">
        <v>18</v>
      </c>
      <c r="D15" s="122">
        <v>7</v>
      </c>
      <c r="E15" s="66"/>
      <c r="F15" s="122">
        <v>12</v>
      </c>
      <c r="H15" s="167"/>
    </row>
    <row r="16" spans="1:6" ht="14.25" customHeight="1">
      <c r="A16" s="23"/>
      <c r="B16" s="57"/>
      <c r="C16" s="57"/>
      <c r="D16" s="114">
        <f>SUM(D8:D15)</f>
        <v>233866</v>
      </c>
      <c r="E16" s="57"/>
      <c r="F16" s="114">
        <f>SUM(F8:F15)</f>
        <v>237179</v>
      </c>
    </row>
    <row r="17" spans="1:6" ht="15">
      <c r="A17" s="51" t="s">
        <v>12</v>
      </c>
      <c r="B17" s="57"/>
      <c r="C17" s="57"/>
      <c r="D17" s="113"/>
      <c r="E17" s="57"/>
      <c r="F17" s="113"/>
    </row>
    <row r="18" spans="1:6" ht="15">
      <c r="A18" s="27" t="s">
        <v>8</v>
      </c>
      <c r="B18" s="66"/>
      <c r="C18" s="66">
        <v>19</v>
      </c>
      <c r="D18" s="113">
        <f>47647-400</f>
        <v>47247</v>
      </c>
      <c r="E18" s="66"/>
      <c r="F18" s="113">
        <v>49775</v>
      </c>
    </row>
    <row r="19" spans="1:9" ht="15">
      <c r="A19" s="27" t="s">
        <v>52</v>
      </c>
      <c r="B19" s="66"/>
      <c r="C19" s="66">
        <v>20</v>
      </c>
      <c r="D19" s="113">
        <v>74424</v>
      </c>
      <c r="E19" s="66"/>
      <c r="F19" s="113">
        <f>54215-71-7257+1631+747</f>
        <v>49265</v>
      </c>
      <c r="G19" s="167"/>
      <c r="I19" s="167"/>
    </row>
    <row r="20" spans="1:6" ht="15">
      <c r="A20" s="27" t="s">
        <v>127</v>
      </c>
      <c r="B20" s="66"/>
      <c r="C20" s="66">
        <v>21</v>
      </c>
      <c r="D20" s="113">
        <f>38174-1638</f>
        <v>36536</v>
      </c>
      <c r="E20" s="66"/>
      <c r="F20" s="113">
        <f>39861+9+71-1631-747</f>
        <v>37563</v>
      </c>
    </row>
    <row r="21" spans="1:6" ht="15">
      <c r="A21" s="23" t="s">
        <v>84</v>
      </c>
      <c r="B21" s="66"/>
      <c r="C21" s="66">
        <v>22</v>
      </c>
      <c r="D21" s="113">
        <v>2558</v>
      </c>
      <c r="E21" s="66"/>
      <c r="F21" s="113">
        <f>3371+87</f>
        <v>3458</v>
      </c>
    </row>
    <row r="22" spans="1:6" ht="15">
      <c r="A22" s="27" t="s">
        <v>37</v>
      </c>
      <c r="B22" s="66"/>
      <c r="C22" s="66">
        <v>23</v>
      </c>
      <c r="D22" s="113">
        <f>4489+665</f>
        <v>5154</v>
      </c>
      <c r="E22" s="66"/>
      <c r="F22" s="113">
        <v>1738</v>
      </c>
    </row>
    <row r="23" spans="1:6" ht="14.25">
      <c r="A23" s="51"/>
      <c r="B23" s="57"/>
      <c r="C23" s="57"/>
      <c r="D23" s="114">
        <f>SUM(D18:D22)</f>
        <v>165919</v>
      </c>
      <c r="E23" s="57"/>
      <c r="F23" s="114">
        <f>SUM(F18:F22)</f>
        <v>141799</v>
      </c>
    </row>
    <row r="24" spans="1:6" ht="8.25" customHeight="1">
      <c r="A24" s="51"/>
      <c r="B24" s="57"/>
      <c r="C24" s="57"/>
      <c r="D24" s="115"/>
      <c r="E24" s="57"/>
      <c r="F24" s="115"/>
    </row>
    <row r="25" spans="1:6" ht="15" thickBot="1">
      <c r="A25" s="51" t="s">
        <v>69</v>
      </c>
      <c r="B25" s="57"/>
      <c r="C25" s="57"/>
      <c r="D25" s="116">
        <f>SUM(D16+D23)</f>
        <v>399785</v>
      </c>
      <c r="E25" s="57"/>
      <c r="F25" s="116">
        <f>SUM(F16+F23)</f>
        <v>378978</v>
      </c>
    </row>
    <row r="26" spans="1:6" ht="7.5" customHeight="1" thickTop="1">
      <c r="A26" s="27"/>
      <c r="B26" s="66"/>
      <c r="C26" s="66"/>
      <c r="D26" s="113"/>
      <c r="E26" s="66"/>
      <c r="F26" s="113"/>
    </row>
    <row r="27" spans="1:6" ht="14.25">
      <c r="A27" s="51" t="s">
        <v>17</v>
      </c>
      <c r="B27" s="62"/>
      <c r="C27" s="62"/>
      <c r="D27" s="168"/>
      <c r="E27" s="62"/>
      <c r="F27" s="168"/>
    </row>
    <row r="28" spans="1:6" ht="12.75">
      <c r="A28" s="169" t="s">
        <v>46</v>
      </c>
      <c r="B28" s="62"/>
      <c r="C28" s="62"/>
      <c r="D28" s="168"/>
      <c r="E28" s="62"/>
      <c r="F28" s="168"/>
    </row>
    <row r="29" spans="1:6" ht="12.75">
      <c r="A29" s="169"/>
      <c r="B29" s="62"/>
      <c r="C29" s="62"/>
      <c r="D29" s="168"/>
      <c r="E29" s="62"/>
      <c r="F29" s="168"/>
    </row>
    <row r="30" spans="1:6" ht="15">
      <c r="A30" s="27" t="s">
        <v>70</v>
      </c>
      <c r="B30" s="141"/>
      <c r="C30" s="141"/>
      <c r="D30" s="113">
        <v>132000</v>
      </c>
      <c r="E30" s="141"/>
      <c r="F30" s="113">
        <v>132000</v>
      </c>
    </row>
    <row r="31" spans="1:6" ht="15">
      <c r="A31" s="27" t="s">
        <v>99</v>
      </c>
      <c r="B31" s="141"/>
      <c r="C31" s="141"/>
      <c r="D31" s="113">
        <v>28832</v>
      </c>
      <c r="E31" s="141"/>
      <c r="F31" s="113">
        <f>26978-61-3+64</f>
        <v>26978</v>
      </c>
    </row>
    <row r="32" spans="1:6" ht="15">
      <c r="A32" s="27" t="s">
        <v>95</v>
      </c>
      <c r="B32" s="141"/>
      <c r="C32" s="141"/>
      <c r="D32" s="113">
        <v>88421</v>
      </c>
      <c r="E32" s="141"/>
      <c r="F32" s="113">
        <f>56989-64</f>
        <v>56925</v>
      </c>
    </row>
    <row r="33" spans="1:6" ht="14.25">
      <c r="A33" s="51"/>
      <c r="B33" s="57"/>
      <c r="C33" s="66">
        <v>24</v>
      </c>
      <c r="D33" s="117">
        <f>SUM(D30:D32)</f>
        <v>249253</v>
      </c>
      <c r="E33" s="66"/>
      <c r="F33" s="117">
        <f>SUM(F30:F32)</f>
        <v>215903</v>
      </c>
    </row>
    <row r="34" spans="1:6" ht="15">
      <c r="A34" s="169" t="s">
        <v>47</v>
      </c>
      <c r="B34" s="57"/>
      <c r="C34" s="57"/>
      <c r="D34" s="113"/>
      <c r="E34" s="57"/>
      <c r="F34" s="113"/>
    </row>
    <row r="35" spans="1:6" ht="15">
      <c r="A35" s="169"/>
      <c r="B35" s="57"/>
      <c r="C35" s="57"/>
      <c r="D35" s="113"/>
      <c r="E35" s="57"/>
      <c r="F35" s="113"/>
    </row>
    <row r="36" spans="1:6" ht="15">
      <c r="A36" s="51" t="s">
        <v>39</v>
      </c>
      <c r="B36" s="141"/>
      <c r="C36" s="141"/>
      <c r="D36" s="113"/>
      <c r="E36" s="141"/>
      <c r="F36" s="113"/>
    </row>
    <row r="37" spans="1:6" ht="15">
      <c r="A37" s="27" t="s">
        <v>85</v>
      </c>
      <c r="B37" s="141"/>
      <c r="C37" s="141">
        <v>25</v>
      </c>
      <c r="D37" s="166">
        <v>24606</v>
      </c>
      <c r="E37" s="141"/>
      <c r="F37" s="166">
        <v>71826</v>
      </c>
    </row>
    <row r="38" spans="1:10" ht="15">
      <c r="A38" s="40" t="s">
        <v>53</v>
      </c>
      <c r="B38" s="141"/>
      <c r="C38" s="141">
        <v>26</v>
      </c>
      <c r="D38" s="201">
        <v>0</v>
      </c>
      <c r="E38" s="141"/>
      <c r="F38" s="166">
        <f>1770-100</f>
        <v>1670</v>
      </c>
      <c r="J38" s="202"/>
    </row>
    <row r="39" spans="1:10" ht="15">
      <c r="A39" s="40" t="s">
        <v>101</v>
      </c>
      <c r="B39" s="141"/>
      <c r="C39" s="141">
        <v>27</v>
      </c>
      <c r="D39" s="166">
        <v>326</v>
      </c>
      <c r="E39" s="141"/>
      <c r="F39" s="166">
        <v>543</v>
      </c>
      <c r="J39" s="202"/>
    </row>
    <row r="40" spans="1:10" ht="15">
      <c r="A40" s="39" t="s">
        <v>20</v>
      </c>
      <c r="B40" s="141"/>
      <c r="C40" s="141"/>
      <c r="D40" s="166">
        <v>3382</v>
      </c>
      <c r="E40" s="141"/>
      <c r="F40" s="166">
        <f>3561+61+3</f>
        <v>3625</v>
      </c>
      <c r="J40" s="202"/>
    </row>
    <row r="41" spans="1:10" ht="15">
      <c r="A41" s="27" t="s">
        <v>48</v>
      </c>
      <c r="B41" s="141"/>
      <c r="C41" s="141"/>
      <c r="D41" s="166">
        <v>1154</v>
      </c>
      <c r="E41" s="141"/>
      <c r="F41" s="166">
        <v>1120</v>
      </c>
      <c r="J41" s="202"/>
    </row>
    <row r="42" spans="1:6" ht="15">
      <c r="A42" s="23"/>
      <c r="B42" s="57"/>
      <c r="C42" s="57"/>
      <c r="D42" s="117">
        <f>SUM(D37:D41)</f>
        <v>29468</v>
      </c>
      <c r="E42" s="57"/>
      <c r="F42" s="117">
        <f>SUM(F37:F41)</f>
        <v>78784</v>
      </c>
    </row>
    <row r="43" ht="8.25" customHeight="1"/>
    <row r="44" spans="1:6" ht="15">
      <c r="A44" s="51" t="s">
        <v>26</v>
      </c>
      <c r="B44" s="171"/>
      <c r="C44" s="171"/>
      <c r="D44" s="172"/>
      <c r="E44" s="171"/>
      <c r="F44" s="172"/>
    </row>
    <row r="45" spans="1:6" ht="15">
      <c r="A45" s="40" t="s">
        <v>86</v>
      </c>
      <c r="B45" s="66"/>
      <c r="C45" s="66">
        <v>28</v>
      </c>
      <c r="D45" s="187">
        <v>53053</v>
      </c>
      <c r="E45" s="66"/>
      <c r="F45" s="187">
        <v>58225</v>
      </c>
    </row>
    <row r="46" spans="1:6" ht="15">
      <c r="A46" s="40" t="s">
        <v>98</v>
      </c>
      <c r="B46" s="66"/>
      <c r="C46" s="66">
        <v>25</v>
      </c>
      <c r="D46" s="187">
        <v>52007</v>
      </c>
      <c r="E46" s="66"/>
      <c r="F46" s="187">
        <v>6989</v>
      </c>
    </row>
    <row r="47" spans="1:6" ht="15">
      <c r="A47" s="40" t="s">
        <v>142</v>
      </c>
      <c r="B47" s="66"/>
      <c r="C47" s="66">
        <v>29</v>
      </c>
      <c r="D47" s="187">
        <f>7567+300</f>
        <v>7867</v>
      </c>
      <c r="E47" s="66"/>
      <c r="F47" s="187">
        <f>9317-2-442</f>
        <v>8873</v>
      </c>
    </row>
    <row r="48" spans="1:8" ht="15">
      <c r="A48" s="40" t="s">
        <v>53</v>
      </c>
      <c r="B48" s="66"/>
      <c r="C48" s="66">
        <v>30</v>
      </c>
      <c r="D48" s="187">
        <v>3349</v>
      </c>
      <c r="E48" s="66"/>
      <c r="F48" s="187">
        <f>8337-1768+100+442</f>
        <v>7111</v>
      </c>
      <c r="G48" s="167"/>
      <c r="H48" s="167"/>
    </row>
    <row r="49" spans="1:8" ht="15">
      <c r="A49" s="89" t="s">
        <v>71</v>
      </c>
      <c r="B49" s="66"/>
      <c r="C49" s="66">
        <v>31</v>
      </c>
      <c r="D49" s="187">
        <v>1684</v>
      </c>
      <c r="E49" s="66"/>
      <c r="F49" s="187">
        <v>2193</v>
      </c>
      <c r="G49" s="167"/>
      <c r="H49" s="167"/>
    </row>
    <row r="50" spans="1:6" ht="15">
      <c r="A50" s="40" t="s">
        <v>49</v>
      </c>
      <c r="B50" s="66"/>
      <c r="C50" s="66">
        <v>32</v>
      </c>
      <c r="D50" s="187">
        <v>2570</v>
      </c>
      <c r="E50" s="66"/>
      <c r="F50" s="187">
        <v>173</v>
      </c>
    </row>
    <row r="51" spans="1:6" ht="15">
      <c r="A51" s="40" t="s">
        <v>27</v>
      </c>
      <c r="B51" s="66"/>
      <c r="C51" s="66">
        <v>33</v>
      </c>
      <c r="D51" s="187">
        <v>534</v>
      </c>
      <c r="E51" s="66"/>
      <c r="F51" s="187">
        <v>727</v>
      </c>
    </row>
    <row r="52" spans="1:6" ht="14.25">
      <c r="A52" s="51"/>
      <c r="B52" s="57"/>
      <c r="C52" s="57"/>
      <c r="D52" s="117">
        <f>SUM(D45:D51)</f>
        <v>121064</v>
      </c>
      <c r="E52" s="57"/>
      <c r="F52" s="117">
        <f>SUM(F45:F51)</f>
        <v>84291</v>
      </c>
    </row>
    <row r="53" spans="1:6" ht="6.75" customHeight="1">
      <c r="A53" s="51"/>
      <c r="B53" s="57"/>
      <c r="C53" s="57"/>
      <c r="D53" s="118"/>
      <c r="E53" s="57"/>
      <c r="F53" s="118"/>
    </row>
    <row r="54" spans="1:6" ht="14.25">
      <c r="A54" s="169" t="s">
        <v>50</v>
      </c>
      <c r="B54" s="57"/>
      <c r="C54" s="57"/>
      <c r="D54" s="119">
        <f>D42+D52</f>
        <v>150532</v>
      </c>
      <c r="E54" s="57"/>
      <c r="F54" s="119">
        <f>F42+F52</f>
        <v>163075</v>
      </c>
    </row>
    <row r="55" spans="1:6" ht="5.25" customHeight="1">
      <c r="A55" s="173"/>
      <c r="B55" s="57"/>
      <c r="C55" s="57"/>
      <c r="D55" s="118"/>
      <c r="E55" s="57"/>
      <c r="F55" s="118"/>
    </row>
    <row r="56" spans="1:6" ht="15" thickBot="1">
      <c r="A56" s="51" t="s">
        <v>51</v>
      </c>
      <c r="B56" s="57"/>
      <c r="C56" s="57"/>
      <c r="D56" s="120">
        <f>D33+D54</f>
        <v>399785</v>
      </c>
      <c r="E56" s="57"/>
      <c r="F56" s="120">
        <f>F33+F54</f>
        <v>378978</v>
      </c>
    </row>
    <row r="57" spans="1:6" ht="15.75" thickTop="1">
      <c r="A57" s="27"/>
      <c r="B57" s="66"/>
      <c r="C57" s="66"/>
      <c r="D57" s="66"/>
      <c r="E57" s="66"/>
      <c r="F57" s="170"/>
    </row>
    <row r="58" spans="1:6" ht="15">
      <c r="A58" s="192" t="str">
        <f>'IS'!A34</f>
        <v>Приложенията на страници от 6 до  32 са неразделна част от финансовия отчет.</v>
      </c>
      <c r="B58" s="66"/>
      <c r="C58" s="193"/>
      <c r="D58" s="197"/>
      <c r="E58" s="193"/>
      <c r="F58" s="194"/>
    </row>
    <row r="59" spans="1:6" ht="15">
      <c r="A59" s="192"/>
      <c r="B59" s="66"/>
      <c r="C59" s="193"/>
      <c r="D59" s="193"/>
      <c r="E59" s="193"/>
      <c r="F59" s="194"/>
    </row>
    <row r="60" spans="1:6" ht="17.25" customHeight="1">
      <c r="A60" s="59"/>
      <c r="B60" s="59"/>
      <c r="C60" s="59"/>
      <c r="D60" s="59"/>
      <c r="E60" s="59"/>
      <c r="F60" s="59"/>
    </row>
    <row r="61" spans="1:6" ht="8.25" customHeight="1">
      <c r="A61" s="59"/>
      <c r="B61" s="59"/>
      <c r="C61" s="59"/>
      <c r="D61" s="59"/>
      <c r="E61" s="59"/>
      <c r="F61" s="59"/>
    </row>
    <row r="62" spans="1:6" s="22" customFormat="1" ht="15">
      <c r="A62" s="19" t="s">
        <v>81</v>
      </c>
      <c r="B62" s="61"/>
      <c r="C62" s="61"/>
      <c r="D62" s="61"/>
      <c r="E62" s="61"/>
      <c r="F62" s="61"/>
    </row>
    <row r="63" spans="1:6" s="22" customFormat="1" ht="15">
      <c r="A63" s="121" t="s">
        <v>82</v>
      </c>
      <c r="B63" s="61"/>
      <c r="C63" s="61"/>
      <c r="D63" s="61"/>
      <c r="E63" s="61"/>
      <c r="F63" s="61"/>
    </row>
    <row r="64" spans="1:6" s="22" customFormat="1" ht="15">
      <c r="A64" s="121"/>
      <c r="B64" s="61"/>
      <c r="C64" s="61"/>
      <c r="D64" s="61"/>
      <c r="E64" s="61"/>
      <c r="F64" s="61"/>
    </row>
    <row r="65" spans="1:6" s="22" customFormat="1" ht="15">
      <c r="A65" s="19" t="str">
        <f>'IS'!A42</f>
        <v>Финансов директор: </v>
      </c>
      <c r="B65" s="61"/>
      <c r="C65" s="61"/>
      <c r="D65" s="61"/>
      <c r="E65" s="61"/>
      <c r="F65" s="61"/>
    </row>
    <row r="66" spans="1:6" s="22" customFormat="1" ht="15">
      <c r="A66" s="121" t="str">
        <f>'IS'!A43</f>
        <v>Борис Борисов</v>
      </c>
      <c r="B66" s="61"/>
      <c r="C66" s="61"/>
      <c r="D66" s="61"/>
      <c r="E66" s="61"/>
      <c r="F66" s="61"/>
    </row>
    <row r="67" spans="1:6" s="22" customFormat="1" ht="16.5" customHeight="1">
      <c r="A67" s="121"/>
      <c r="B67" s="61"/>
      <c r="C67" s="61"/>
      <c r="D67" s="61"/>
      <c r="E67" s="61"/>
      <c r="F67" s="61"/>
    </row>
    <row r="68" spans="1:6" s="22" customFormat="1" ht="15">
      <c r="A68" s="149" t="s">
        <v>118</v>
      </c>
      <c r="B68" s="61"/>
      <c r="C68" s="61"/>
      <c r="D68" s="61"/>
      <c r="E68" s="61"/>
      <c r="F68" s="61"/>
    </row>
    <row r="69" spans="1:6" s="22" customFormat="1" ht="15">
      <c r="A69" s="150" t="s">
        <v>67</v>
      </c>
      <c r="B69" s="61"/>
      <c r="C69" s="61"/>
      <c r="D69" s="61"/>
      <c r="E69" s="61"/>
      <c r="F69" s="61"/>
    </row>
    <row r="70" spans="1:6" s="22" customFormat="1" ht="15">
      <c r="A70" s="150"/>
      <c r="B70" s="61"/>
      <c r="C70" s="61"/>
      <c r="D70" s="61"/>
      <c r="E70" s="61"/>
      <c r="F70" s="61"/>
    </row>
    <row r="74" ht="15">
      <c r="A74" s="166"/>
    </row>
    <row r="75" ht="15">
      <c r="A75" s="166"/>
    </row>
    <row r="76" ht="15">
      <c r="A76" s="166"/>
    </row>
  </sheetData>
  <mergeCells count="3">
    <mergeCell ref="F4:F5"/>
    <mergeCell ref="C4:C5"/>
    <mergeCell ref="D4:D5"/>
  </mergeCells>
  <printOptions/>
  <pageMargins left="0.75" right="0.75" top="0.54" bottom="0.48" header="0.5" footer="0.5"/>
  <pageSetup horizontalDpi="600" verticalDpi="600" orientation="portrait" paperSize="9" scale="78" r:id="rId1"/>
  <headerFooter alignWithMargins="0">
    <oddFooter>&amp;R&amp;"Times New Roman Cyr,Regular"3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G74"/>
  <sheetViews>
    <sheetView workbookViewId="0" topLeftCell="A20">
      <selection activeCell="B54" sqref="B54"/>
    </sheetView>
  </sheetViews>
  <sheetFormatPr defaultColWidth="9.140625" defaultRowHeight="12.75"/>
  <cols>
    <col min="1" max="1" width="61.7109375" style="15" customWidth="1"/>
    <col min="2" max="3" width="10.7109375" style="8" customWidth="1"/>
    <col min="4" max="4" width="1.7109375" style="8" customWidth="1"/>
    <col min="5" max="5" width="11.28125" style="9" customWidth="1"/>
    <col min="6" max="29" width="11.57421875" style="4" customWidth="1"/>
    <col min="30" max="16384" width="2.57421875" style="4" customWidth="1"/>
  </cols>
  <sheetData>
    <row r="1" spans="1:5" s="2" customFormat="1" ht="15">
      <c r="A1" s="248" t="str">
        <f>'[1]IS'!A1</f>
        <v>СОФАРМА АД</v>
      </c>
      <c r="B1" s="249"/>
      <c r="C1" s="249"/>
      <c r="D1" s="249"/>
      <c r="E1" s="249"/>
    </row>
    <row r="2" spans="1:5" s="3" customFormat="1" ht="15">
      <c r="A2" s="250" t="s">
        <v>151</v>
      </c>
      <c r="B2" s="251"/>
      <c r="C2" s="251"/>
      <c r="D2" s="251"/>
      <c r="E2" s="251"/>
    </row>
    <row r="3" spans="1:5" s="3" customFormat="1" ht="15">
      <c r="A3" s="26" t="str">
        <f>+'IS'!A3</f>
        <v>за годината,завършваща на 31 декември 2009 година</v>
      </c>
      <c r="B3" s="73"/>
      <c r="C3" s="73"/>
      <c r="D3" s="73"/>
      <c r="E3" s="73"/>
    </row>
    <row r="4" spans="1:5" ht="17.25" customHeight="1">
      <c r="A4" s="74"/>
      <c r="B4" s="102" t="s">
        <v>5</v>
      </c>
      <c r="C4" s="98">
        <v>2009</v>
      </c>
      <c r="D4" s="102"/>
      <c r="E4" s="98">
        <v>2008</v>
      </c>
    </row>
    <row r="5" spans="1:5" ht="14.25" customHeight="1">
      <c r="A5" s="74"/>
      <c r="B5" s="16"/>
      <c r="C5" s="70" t="s">
        <v>10</v>
      </c>
      <c r="D5" s="16"/>
      <c r="E5" s="70" t="s">
        <v>10</v>
      </c>
    </row>
    <row r="6" spans="1:5" ht="11.25" customHeight="1">
      <c r="A6" s="74"/>
      <c r="B6" s="16"/>
      <c r="C6" s="71"/>
      <c r="D6" s="16"/>
      <c r="E6" s="71"/>
    </row>
    <row r="7" spans="1:5" ht="15">
      <c r="A7" s="72" t="s">
        <v>13</v>
      </c>
      <c r="B7" s="75"/>
      <c r="C7" s="76"/>
      <c r="D7" s="75"/>
      <c r="E7" s="76"/>
    </row>
    <row r="8" spans="1:5" ht="15">
      <c r="A8" s="77" t="s">
        <v>6</v>
      </c>
      <c r="B8" s="75"/>
      <c r="C8" s="123">
        <v>188656</v>
      </c>
      <c r="D8" s="75"/>
      <c r="E8" s="123">
        <v>186094</v>
      </c>
    </row>
    <row r="9" spans="1:7" ht="15">
      <c r="A9" s="77" t="s">
        <v>94</v>
      </c>
      <c r="B9" s="75"/>
      <c r="C9" s="123">
        <v>-116533</v>
      </c>
      <c r="D9" s="75"/>
      <c r="E9" s="123">
        <v>-133713</v>
      </c>
      <c r="G9" s="5"/>
    </row>
    <row r="10" spans="1:7" ht="15">
      <c r="A10" s="77" t="s">
        <v>34</v>
      </c>
      <c r="B10" s="75"/>
      <c r="C10" s="123">
        <v>-26177</v>
      </c>
      <c r="D10" s="75"/>
      <c r="E10" s="123">
        <v>-27568</v>
      </c>
      <c r="G10" s="5"/>
    </row>
    <row r="11" spans="1:5" s="7" customFormat="1" ht="15">
      <c r="A11" s="77" t="s">
        <v>31</v>
      </c>
      <c r="B11" s="78"/>
      <c r="C11" s="123">
        <v>-2903</v>
      </c>
      <c r="D11" s="78"/>
      <c r="E11" s="123">
        <v>-2193</v>
      </c>
    </row>
    <row r="12" spans="1:5" s="7" customFormat="1" ht="15">
      <c r="A12" s="77" t="s">
        <v>35</v>
      </c>
      <c r="B12" s="78"/>
      <c r="C12" s="123">
        <v>2047</v>
      </c>
      <c r="D12" s="78"/>
      <c r="E12" s="123">
        <v>8093</v>
      </c>
    </row>
    <row r="13" spans="1:5" s="7" customFormat="1" ht="15">
      <c r="A13" s="77" t="s">
        <v>7</v>
      </c>
      <c r="B13" s="78"/>
      <c r="C13" s="123">
        <v>-2198</v>
      </c>
      <c r="D13" s="78"/>
      <c r="E13" s="123">
        <v>-2415</v>
      </c>
    </row>
    <row r="14" spans="1:5" s="7" customFormat="1" ht="15">
      <c r="A14" s="77" t="s">
        <v>137</v>
      </c>
      <c r="B14" s="78"/>
      <c r="C14" s="123">
        <v>1215</v>
      </c>
      <c r="D14" s="78"/>
      <c r="E14" s="123">
        <v>0</v>
      </c>
    </row>
    <row r="15" spans="1:5" s="7" customFormat="1" ht="15">
      <c r="A15" s="77" t="s">
        <v>73</v>
      </c>
      <c r="B15" s="78"/>
      <c r="C15" s="123">
        <v>-6158</v>
      </c>
      <c r="D15" s="78"/>
      <c r="E15" s="123">
        <v>-7416</v>
      </c>
    </row>
    <row r="16" spans="1:5" s="7" customFormat="1" ht="15">
      <c r="A16" s="77" t="s">
        <v>124</v>
      </c>
      <c r="B16" s="78"/>
      <c r="C16" s="123">
        <v>-563</v>
      </c>
      <c r="D16" s="78"/>
      <c r="E16" s="123">
        <v>-810</v>
      </c>
    </row>
    <row r="17" spans="1:5" ht="15">
      <c r="A17" s="77" t="s">
        <v>28</v>
      </c>
      <c r="B17" s="78"/>
      <c r="C17" s="123">
        <v>-786</v>
      </c>
      <c r="D17" s="78"/>
      <c r="E17" s="123">
        <v>-2141</v>
      </c>
    </row>
    <row r="18" spans="1:5" s="7" customFormat="1" ht="14.25">
      <c r="A18" s="72" t="s">
        <v>97</v>
      </c>
      <c r="B18" s="78"/>
      <c r="C18" s="124">
        <f>SUM(C8:C17)</f>
        <v>36600</v>
      </c>
      <c r="D18" s="78"/>
      <c r="E18" s="124">
        <f>SUM(E8:E17)</f>
        <v>17931</v>
      </c>
    </row>
    <row r="19" spans="1:5" s="7" customFormat="1" ht="14.25">
      <c r="A19" s="72"/>
      <c r="B19" s="78"/>
      <c r="C19" s="103"/>
      <c r="D19" s="78"/>
      <c r="E19" s="103"/>
    </row>
    <row r="20" spans="1:5" s="7" customFormat="1" ht="14.25">
      <c r="A20" s="79" t="s">
        <v>14</v>
      </c>
      <c r="B20" s="78"/>
      <c r="C20" s="103"/>
      <c r="D20" s="78"/>
      <c r="E20" s="103"/>
    </row>
    <row r="21" spans="1:5" ht="15">
      <c r="A21" s="77" t="s">
        <v>24</v>
      </c>
      <c r="B21" s="78"/>
      <c r="C21" s="123">
        <v>-2177</v>
      </c>
      <c r="D21" s="78"/>
      <c r="E21" s="123">
        <v>-20856</v>
      </c>
    </row>
    <row r="22" spans="1:5" ht="15">
      <c r="A22" s="80" t="s">
        <v>54</v>
      </c>
      <c r="B22" s="78"/>
      <c r="C22" s="123">
        <v>92</v>
      </c>
      <c r="D22" s="78"/>
      <c r="E22" s="123">
        <v>267</v>
      </c>
    </row>
    <row r="23" spans="1:5" ht="15">
      <c r="A23" s="77" t="s">
        <v>55</v>
      </c>
      <c r="B23" s="78"/>
      <c r="C23" s="123">
        <v>-419</v>
      </c>
      <c r="D23" s="78"/>
      <c r="E23" s="123">
        <v>-2008</v>
      </c>
    </row>
    <row r="24" spans="1:5" ht="15">
      <c r="A24" s="77" t="s">
        <v>128</v>
      </c>
      <c r="B24" s="78"/>
      <c r="C24" s="123">
        <v>-1484</v>
      </c>
      <c r="D24" s="78"/>
      <c r="E24" s="123">
        <v>-11823</v>
      </c>
    </row>
    <row r="25" spans="1:5" ht="15">
      <c r="A25" s="77" t="s">
        <v>129</v>
      </c>
      <c r="B25" s="78"/>
      <c r="C25" s="123">
        <v>195</v>
      </c>
      <c r="D25" s="78"/>
      <c r="E25" s="123">
        <v>1410</v>
      </c>
    </row>
    <row r="26" spans="1:5" ht="15">
      <c r="A26" s="77" t="s">
        <v>152</v>
      </c>
      <c r="B26" s="78"/>
      <c r="C26" s="123">
        <v>-6575</v>
      </c>
      <c r="D26" s="78"/>
      <c r="E26" s="123">
        <v>-19277</v>
      </c>
    </row>
    <row r="27" spans="1:5" ht="15">
      <c r="A27" s="77" t="s">
        <v>153</v>
      </c>
      <c r="B27" s="78"/>
      <c r="C27" s="123">
        <v>565</v>
      </c>
      <c r="D27" s="78"/>
      <c r="E27" s="123">
        <v>2379</v>
      </c>
    </row>
    <row r="28" spans="1:5" ht="15">
      <c r="A28" s="77" t="s">
        <v>102</v>
      </c>
      <c r="B28" s="78"/>
      <c r="C28" s="123">
        <v>2862</v>
      </c>
      <c r="D28" s="78"/>
      <c r="E28" s="123">
        <v>75</v>
      </c>
    </row>
    <row r="29" spans="1:5" ht="15">
      <c r="A29" s="80" t="s">
        <v>154</v>
      </c>
      <c r="B29" s="78"/>
      <c r="C29" s="123">
        <v>-19074</v>
      </c>
      <c r="D29" s="78"/>
      <c r="E29" s="123">
        <v>-22538</v>
      </c>
    </row>
    <row r="30" spans="1:5" ht="15">
      <c r="A30" s="77" t="s">
        <v>119</v>
      </c>
      <c r="B30" s="78"/>
      <c r="C30" s="123">
        <v>3368</v>
      </c>
      <c r="D30" s="78"/>
      <c r="E30" s="123">
        <v>23563</v>
      </c>
    </row>
    <row r="31" spans="1:5" ht="15">
      <c r="A31" s="80" t="s">
        <v>114</v>
      </c>
      <c r="B31" s="78"/>
      <c r="C31" s="123">
        <v>-1956</v>
      </c>
      <c r="D31" s="78"/>
      <c r="E31" s="123">
        <v>-6720</v>
      </c>
    </row>
    <row r="32" spans="1:5" ht="15">
      <c r="A32" s="77" t="s">
        <v>131</v>
      </c>
      <c r="B32" s="78"/>
      <c r="C32" s="123">
        <v>4</v>
      </c>
      <c r="D32" s="78"/>
      <c r="E32" s="123">
        <v>12999</v>
      </c>
    </row>
    <row r="33" spans="1:5" ht="15">
      <c r="A33" s="77" t="s">
        <v>72</v>
      </c>
      <c r="B33" s="78"/>
      <c r="C33" s="123">
        <v>777</v>
      </c>
      <c r="D33" s="78"/>
      <c r="E33" s="123">
        <v>1413</v>
      </c>
    </row>
    <row r="34" spans="1:5" ht="15">
      <c r="A34" s="72" t="s">
        <v>56</v>
      </c>
      <c r="B34" s="78"/>
      <c r="C34" s="124">
        <f>SUM(C21:C33)</f>
        <v>-23822</v>
      </c>
      <c r="D34" s="78"/>
      <c r="E34" s="124">
        <f>SUM(E21:E33)</f>
        <v>-41116</v>
      </c>
    </row>
    <row r="35" spans="1:6" ht="15">
      <c r="A35" s="77"/>
      <c r="B35" s="78"/>
      <c r="C35" s="103"/>
      <c r="D35" s="78"/>
      <c r="E35" s="103"/>
      <c r="F35" s="4" t="s">
        <v>103</v>
      </c>
    </row>
    <row r="36" spans="1:5" ht="15">
      <c r="A36" s="79" t="s">
        <v>15</v>
      </c>
      <c r="B36" s="78"/>
      <c r="C36" s="104"/>
      <c r="D36" s="78"/>
      <c r="E36" s="104"/>
    </row>
    <row r="37" spans="1:5" ht="15">
      <c r="A37" s="191" t="s">
        <v>120</v>
      </c>
      <c r="B37" s="78"/>
      <c r="C37" s="123">
        <v>3392</v>
      </c>
      <c r="D37" s="78"/>
      <c r="E37" s="123">
        <v>41412</v>
      </c>
    </row>
    <row r="38" spans="1:5" ht="15">
      <c r="A38" s="191" t="s">
        <v>121</v>
      </c>
      <c r="B38" s="78"/>
      <c r="C38" s="123">
        <v>-8551</v>
      </c>
      <c r="D38" s="78"/>
      <c r="E38" s="123">
        <v>-27550</v>
      </c>
    </row>
    <row r="39" spans="1:5" ht="15">
      <c r="A39" s="191" t="s">
        <v>135</v>
      </c>
      <c r="B39" s="78"/>
      <c r="C39" s="123">
        <v>0</v>
      </c>
      <c r="D39" s="78"/>
      <c r="E39" s="123">
        <v>17363</v>
      </c>
    </row>
    <row r="40" spans="1:5" ht="15">
      <c r="A40" s="191" t="s">
        <v>136</v>
      </c>
      <c r="B40" s="78"/>
      <c r="C40" s="123">
        <v>-1171</v>
      </c>
      <c r="D40" s="78"/>
      <c r="E40" s="123">
        <v>-19287</v>
      </c>
    </row>
    <row r="41" spans="1:5" ht="15">
      <c r="A41" s="191" t="s">
        <v>122</v>
      </c>
      <c r="B41" s="78"/>
      <c r="C41" s="123">
        <v>150692</v>
      </c>
      <c r="D41" s="78"/>
      <c r="E41" s="123">
        <v>66165</v>
      </c>
    </row>
    <row r="42" spans="1:5" ht="15">
      <c r="A42" s="191" t="s">
        <v>123</v>
      </c>
      <c r="B42" s="78"/>
      <c r="C42" s="123">
        <v>-152831</v>
      </c>
      <c r="D42" s="78"/>
      <c r="E42" s="123">
        <v>-72530</v>
      </c>
    </row>
    <row r="43" spans="1:5" ht="15">
      <c r="A43" s="191" t="s">
        <v>134</v>
      </c>
      <c r="B43" s="78"/>
      <c r="C43" s="123">
        <v>0</v>
      </c>
      <c r="D43" s="78"/>
      <c r="E43" s="123">
        <v>-3385</v>
      </c>
    </row>
    <row r="44" spans="1:5" ht="15">
      <c r="A44" s="77" t="s">
        <v>104</v>
      </c>
      <c r="B44" s="78"/>
      <c r="C44" s="123">
        <v>-393</v>
      </c>
      <c r="D44" s="78"/>
      <c r="E44" s="123">
        <v>-390</v>
      </c>
    </row>
    <row r="45" spans="1:5" ht="15">
      <c r="A45" s="81" t="s">
        <v>33</v>
      </c>
      <c r="B45" s="78"/>
      <c r="C45" s="123">
        <v>-493</v>
      </c>
      <c r="D45" s="78"/>
      <c r="E45" s="123">
        <v>-1068</v>
      </c>
    </row>
    <row r="46" spans="1:5" ht="15">
      <c r="A46" s="81" t="s">
        <v>57</v>
      </c>
      <c r="B46" s="78"/>
      <c r="C46" s="123">
        <v>-7</v>
      </c>
      <c r="D46" s="78"/>
      <c r="E46" s="123">
        <v>-6501</v>
      </c>
    </row>
    <row r="47" spans="1:5" s="7" customFormat="1" ht="14.25">
      <c r="A47" s="82" t="s">
        <v>115</v>
      </c>
      <c r="B47" s="78"/>
      <c r="C47" s="124">
        <f>SUM(C37:C46)</f>
        <v>-9362</v>
      </c>
      <c r="D47" s="78"/>
      <c r="E47" s="124">
        <f>SUM(E37:E46)</f>
        <v>-5771</v>
      </c>
    </row>
    <row r="48" spans="1:5" ht="15">
      <c r="A48" s="81"/>
      <c r="B48" s="78"/>
      <c r="C48" s="123"/>
      <c r="D48" s="78"/>
      <c r="E48" s="123"/>
    </row>
    <row r="49" spans="1:5" s="28" customFormat="1" ht="26.25">
      <c r="A49" s="137" t="s">
        <v>116</v>
      </c>
      <c r="B49" s="78"/>
      <c r="C49" s="136">
        <f>C47+C34+C18</f>
        <v>3416</v>
      </c>
      <c r="D49" s="78"/>
      <c r="E49" s="136">
        <f>E47+E34+E18</f>
        <v>-28956</v>
      </c>
    </row>
    <row r="50" spans="1:5" s="28" customFormat="1" ht="5.25" customHeight="1">
      <c r="A50" s="81"/>
      <c r="B50" s="78"/>
      <c r="C50" s="103"/>
      <c r="D50" s="78"/>
      <c r="E50" s="103"/>
    </row>
    <row r="51" spans="1:5" s="29" customFormat="1" ht="15">
      <c r="A51" s="81" t="s">
        <v>88</v>
      </c>
      <c r="B51" s="78"/>
      <c r="C51" s="123">
        <v>1738</v>
      </c>
      <c r="D51" s="78"/>
      <c r="E51" s="123">
        <v>30694</v>
      </c>
    </row>
    <row r="52" spans="1:5" s="29" customFormat="1" ht="6" customHeight="1">
      <c r="A52" s="81"/>
      <c r="B52" s="78"/>
      <c r="C52" s="109"/>
      <c r="D52" s="78"/>
      <c r="E52" s="109"/>
    </row>
    <row r="53" spans="1:5" ht="15.75" thickBot="1">
      <c r="A53" s="82" t="s">
        <v>155</v>
      </c>
      <c r="B53" s="78">
        <v>23</v>
      </c>
      <c r="C53" s="189">
        <f>C51+C49</f>
        <v>5154</v>
      </c>
      <c r="D53" s="78"/>
      <c r="E53" s="189">
        <f>E51+E49</f>
        <v>1738</v>
      </c>
    </row>
    <row r="54" spans="1:5" ht="16.5" thickTop="1">
      <c r="A54" s="83"/>
      <c r="B54" s="75"/>
      <c r="C54" s="75"/>
      <c r="D54" s="75"/>
      <c r="E54" s="6"/>
    </row>
    <row r="55" spans="1:5" ht="15">
      <c r="A55" s="143" t="str">
        <f>'BS'!A58</f>
        <v>Приложенията на страници от 6 до  32 са неразделна част от финансовия отчет.</v>
      </c>
      <c r="B55" s="75"/>
      <c r="C55" s="75"/>
      <c r="D55" s="75"/>
      <c r="E55" s="6"/>
    </row>
    <row r="56" spans="1:5" ht="15">
      <c r="A56" s="143"/>
      <c r="B56" s="75"/>
      <c r="C56" s="75"/>
      <c r="D56" s="75"/>
      <c r="E56" s="6"/>
    </row>
    <row r="57" spans="1:4" ht="15">
      <c r="A57" s="54" t="s">
        <v>18</v>
      </c>
      <c r="B57" s="84"/>
      <c r="C57" s="84"/>
      <c r="D57" s="84"/>
    </row>
    <row r="58" spans="1:4" ht="15">
      <c r="A58" s="134" t="s">
        <v>87</v>
      </c>
      <c r="B58" s="84"/>
      <c r="C58" s="84"/>
      <c r="D58" s="84"/>
    </row>
    <row r="59" spans="1:4" ht="15">
      <c r="A59" s="134"/>
      <c r="B59" s="84"/>
      <c r="C59" s="84"/>
      <c r="D59" s="84"/>
    </row>
    <row r="60" spans="1:4" ht="15">
      <c r="A60" s="190" t="str">
        <f>'BS'!A65</f>
        <v>Финансов директор: </v>
      </c>
      <c r="B60" s="84"/>
      <c r="C60" s="84"/>
      <c r="D60" s="84"/>
    </row>
    <row r="61" spans="1:4" ht="15">
      <c r="A61" s="134" t="str">
        <f>'BS'!A66</f>
        <v>Борис Борисов</v>
      </c>
      <c r="B61" s="84"/>
      <c r="C61" s="84"/>
      <c r="D61" s="84"/>
    </row>
    <row r="62" spans="1:4" ht="15">
      <c r="A62" s="85"/>
      <c r="B62" s="84"/>
      <c r="C62" s="84"/>
      <c r="D62" s="84"/>
    </row>
    <row r="63" spans="1:4" ht="15">
      <c r="A63" s="54" t="str">
        <f>'[1]IS'!A49</f>
        <v>Гл. счетоводител (Съставител):</v>
      </c>
      <c r="B63" s="84"/>
      <c r="C63" s="84"/>
      <c r="D63" s="84"/>
    </row>
    <row r="64" spans="1:4" ht="15">
      <c r="A64" s="134" t="str">
        <f>'[1]IS'!A50</f>
        <v>Йорданка Петкова</v>
      </c>
      <c r="B64" s="84"/>
      <c r="C64" s="84"/>
      <c r="D64" s="84"/>
    </row>
    <row r="65" spans="1:4" ht="15">
      <c r="A65" s="86"/>
      <c r="B65" s="84"/>
      <c r="C65" s="84"/>
      <c r="D65" s="84"/>
    </row>
    <row r="66" spans="1:5" ht="15">
      <c r="A66" s="144"/>
      <c r="B66" s="87"/>
      <c r="C66" s="87"/>
      <c r="D66" s="87"/>
      <c r="E66" s="88"/>
    </row>
    <row r="67" ht="15">
      <c r="A67" s="145"/>
    </row>
    <row r="68" ht="15">
      <c r="A68" s="146"/>
    </row>
    <row r="69" ht="15">
      <c r="A69" s="147"/>
    </row>
    <row r="70" ht="15">
      <c r="A70" s="174"/>
    </row>
    <row r="71" ht="15">
      <c r="A71" s="175"/>
    </row>
    <row r="72" ht="15">
      <c r="A72" s="174"/>
    </row>
    <row r="73" ht="15">
      <c r="A73" s="176"/>
    </row>
    <row r="74" ht="15">
      <c r="A74" s="176"/>
    </row>
  </sheetData>
  <mergeCells count="2">
    <mergeCell ref="A1:E1"/>
    <mergeCell ref="A2:E2"/>
  </mergeCells>
  <printOptions/>
  <pageMargins left="0.7874015748031497" right="0.5118110236220472" top="0.5118110236220472" bottom="0.5118110236220472" header="0.2362204724409449" footer="0.2362204724409449"/>
  <pageSetup blackAndWhite="1" firstPageNumber="3" useFirstPageNumber="1" fitToHeight="1" fitToWidth="1" horizontalDpi="300" verticalDpi="300" orientation="portrait" paperSize="9" scale="83" r:id="rId1"/>
  <headerFooter alignWithMargins="0">
    <oddFooter>&amp;R4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N61"/>
  <sheetViews>
    <sheetView view="pageBreakPreview" zoomScaleSheetLayoutView="100" workbookViewId="0" topLeftCell="A1">
      <selection activeCell="B32" sqref="B32"/>
    </sheetView>
  </sheetViews>
  <sheetFormatPr defaultColWidth="9.140625" defaultRowHeight="12.75"/>
  <cols>
    <col min="1" max="1" width="44.7109375" style="12" customWidth="1"/>
    <col min="2" max="2" width="11.57421875" style="12" customWidth="1"/>
    <col min="3" max="3" width="14.140625" style="12" customWidth="1"/>
    <col min="4" max="4" width="1.7109375" style="12" customWidth="1"/>
    <col min="5" max="5" width="10.421875" style="12" customWidth="1"/>
    <col min="6" max="6" width="1.57421875" style="12" customWidth="1"/>
    <col min="7" max="7" width="15.28125" style="12" customWidth="1"/>
    <col min="8" max="8" width="1.8515625" style="12" customWidth="1"/>
    <col min="9" max="9" width="15.00390625" style="12" customWidth="1"/>
    <col min="10" max="10" width="1.57421875" style="12" customWidth="1"/>
    <col min="11" max="11" width="12.7109375" style="12" customWidth="1"/>
    <col min="12" max="12" width="1.57421875" style="12" customWidth="1"/>
    <col min="13" max="13" width="11.28125" style="12" customWidth="1"/>
    <col min="14" max="14" width="9.421875" style="12" bestFit="1" customWidth="1"/>
    <col min="15" max="16384" width="9.140625" style="12" customWidth="1"/>
  </cols>
  <sheetData>
    <row r="1" spans="1:13" ht="18" customHeight="1">
      <c r="A1" s="1" t="str">
        <f>'Cover '!D1</f>
        <v>СОФАРМА АД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8" customHeight="1">
      <c r="A2" s="250" t="s">
        <v>163</v>
      </c>
      <c r="B2" s="250"/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</row>
    <row r="3" spans="1:13" ht="18" customHeight="1">
      <c r="A3" s="26" t="str">
        <f>+'IS'!A3</f>
        <v>за годината,завършваща на 31 декември 2009 година</v>
      </c>
      <c r="B3" s="26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</row>
    <row r="4" spans="1:13" ht="18" customHeight="1">
      <c r="A4" s="26"/>
      <c r="B4" s="26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</row>
    <row r="5" spans="1:13" ht="16.5" customHeight="1">
      <c r="A5" s="250"/>
      <c r="B5" s="250"/>
      <c r="C5" s="252"/>
      <c r="D5" s="252"/>
      <c r="E5" s="252"/>
      <c r="F5" s="252"/>
      <c r="G5" s="252"/>
      <c r="H5" s="252"/>
      <c r="I5" s="252"/>
      <c r="J5" s="252"/>
      <c r="K5" s="252"/>
      <c r="L5" s="252"/>
      <c r="M5" s="252"/>
    </row>
    <row r="6" spans="1:13" s="34" customFormat="1" ht="15" customHeight="1">
      <c r="A6" s="255"/>
      <c r="B6" s="60"/>
      <c r="C6" s="253" t="s">
        <v>30</v>
      </c>
      <c r="D6" s="183"/>
      <c r="E6" s="253" t="s">
        <v>19</v>
      </c>
      <c r="F6" s="183"/>
      <c r="G6" s="253" t="s">
        <v>105</v>
      </c>
      <c r="H6" s="182"/>
      <c r="I6" s="253" t="s">
        <v>106</v>
      </c>
      <c r="J6" s="183"/>
      <c r="K6" s="253" t="s">
        <v>132</v>
      </c>
      <c r="L6" s="183"/>
      <c r="M6" s="253" t="s">
        <v>36</v>
      </c>
    </row>
    <row r="7" spans="1:13" s="35" customFormat="1" ht="58.5" customHeight="1">
      <c r="A7" s="256"/>
      <c r="B7" s="188" t="s">
        <v>5</v>
      </c>
      <c r="C7" s="254"/>
      <c r="D7" s="186"/>
      <c r="E7" s="254"/>
      <c r="F7" s="186"/>
      <c r="G7" s="254"/>
      <c r="H7" s="185"/>
      <c r="I7" s="254"/>
      <c r="J7" s="186"/>
      <c r="K7" s="254"/>
      <c r="L7" s="186"/>
      <c r="M7" s="254"/>
    </row>
    <row r="8" spans="1:13" s="38" customFormat="1" ht="15">
      <c r="A8" s="53"/>
      <c r="B8" s="53"/>
      <c r="C8" s="36" t="s">
        <v>10</v>
      </c>
      <c r="D8" s="36"/>
      <c r="E8" s="36" t="s">
        <v>10</v>
      </c>
      <c r="F8" s="36"/>
      <c r="G8" s="36" t="s">
        <v>10</v>
      </c>
      <c r="H8" s="36"/>
      <c r="I8" s="36" t="s">
        <v>10</v>
      </c>
      <c r="J8" s="36"/>
      <c r="K8" s="36" t="s">
        <v>10</v>
      </c>
      <c r="L8" s="36"/>
      <c r="M8" s="36" t="s">
        <v>10</v>
      </c>
    </row>
    <row r="9" spans="1:13" s="35" customFormat="1" ht="15">
      <c r="A9" s="52"/>
      <c r="B9" s="52"/>
      <c r="C9" s="36"/>
      <c r="D9" s="36"/>
      <c r="E9" s="36"/>
      <c r="F9" s="36"/>
      <c r="G9" s="36"/>
      <c r="H9" s="36"/>
      <c r="I9" s="36"/>
      <c r="J9" s="36"/>
      <c r="K9" s="37"/>
      <c r="L9" s="36"/>
      <c r="M9" s="36"/>
    </row>
    <row r="10" spans="1:14" s="30" customFormat="1" ht="15">
      <c r="A10" s="68" t="s">
        <v>167</v>
      </c>
      <c r="B10" s="93" t="s">
        <v>103</v>
      </c>
      <c r="C10" s="180">
        <v>132000</v>
      </c>
      <c r="D10" s="32"/>
      <c r="E10" s="180">
        <v>8803</v>
      </c>
      <c r="F10" s="32"/>
      <c r="G10" s="180">
        <v>13110</v>
      </c>
      <c r="H10" s="69"/>
      <c r="I10" s="180">
        <v>13373</v>
      </c>
      <c r="J10" s="32"/>
      <c r="K10" s="180">
        <v>47294</v>
      </c>
      <c r="L10" s="32"/>
      <c r="M10" s="180">
        <v>214580</v>
      </c>
      <c r="N10" s="69"/>
    </row>
    <row r="11" spans="1:14" s="30" customFormat="1" ht="5.25" customHeight="1">
      <c r="A11" s="68"/>
      <c r="B11" s="93"/>
      <c r="C11" s="69"/>
      <c r="D11" s="32"/>
      <c r="E11" s="69"/>
      <c r="F11" s="32"/>
      <c r="G11" s="69"/>
      <c r="H11" s="69"/>
      <c r="I11" s="69"/>
      <c r="J11" s="32"/>
      <c r="K11" s="69"/>
      <c r="L11" s="32"/>
      <c r="M11" s="69"/>
      <c r="N11" s="69"/>
    </row>
    <row r="12" spans="1:14" s="30" customFormat="1" ht="14.25" customHeight="1">
      <c r="A12" s="68"/>
      <c r="B12" s="93"/>
      <c r="C12" s="69"/>
      <c r="D12" s="32"/>
      <c r="E12" s="69"/>
      <c r="F12" s="32"/>
      <c r="G12" s="69"/>
      <c r="H12" s="69"/>
      <c r="I12" s="69"/>
      <c r="J12" s="32"/>
      <c r="K12" s="69"/>
      <c r="L12" s="32"/>
      <c r="M12" s="69"/>
      <c r="N12" s="69"/>
    </row>
    <row r="13" spans="1:14" s="30" customFormat="1" ht="15">
      <c r="A13" s="90" t="s">
        <v>78</v>
      </c>
      <c r="B13" s="31"/>
      <c r="C13" s="33">
        <v>0</v>
      </c>
      <c r="D13" s="33"/>
      <c r="E13" s="33">
        <v>3638</v>
      </c>
      <c r="F13" s="33"/>
      <c r="G13" s="33">
        <f>G14+G15</f>
        <v>0</v>
      </c>
      <c r="H13" s="111"/>
      <c r="I13" s="33">
        <f>I14+I15</f>
        <v>0</v>
      </c>
      <c r="J13" s="33"/>
      <c r="K13" s="33">
        <f>K14+K15</f>
        <v>-10238</v>
      </c>
      <c r="L13" s="24"/>
      <c r="M13" s="111">
        <f>SUM(C13:K13)</f>
        <v>-6600</v>
      </c>
      <c r="N13" s="69"/>
    </row>
    <row r="14" spans="1:14" s="30" customFormat="1" ht="15">
      <c r="A14" s="129" t="s">
        <v>79</v>
      </c>
      <c r="B14" s="130"/>
      <c r="C14" s="131">
        <v>0</v>
      </c>
      <c r="D14" s="131"/>
      <c r="E14" s="131">
        <v>0</v>
      </c>
      <c r="F14" s="131"/>
      <c r="G14" s="131">
        <v>0</v>
      </c>
      <c r="H14" s="131"/>
      <c r="I14" s="131">
        <v>0</v>
      </c>
      <c r="J14" s="131"/>
      <c r="K14" s="131">
        <v>-6600</v>
      </c>
      <c r="L14" s="132"/>
      <c r="M14" s="111">
        <f>SUM(C14:K14)</f>
        <v>-6600</v>
      </c>
      <c r="N14" s="69"/>
    </row>
    <row r="15" spans="1:14" s="30" customFormat="1" ht="15">
      <c r="A15" s="125" t="s">
        <v>164</v>
      </c>
      <c r="B15" s="126"/>
      <c r="C15" s="135">
        <v>0</v>
      </c>
      <c r="D15" s="127"/>
      <c r="E15" s="128">
        <v>3638</v>
      </c>
      <c r="F15" s="127"/>
      <c r="G15" s="128">
        <v>0</v>
      </c>
      <c r="H15" s="128"/>
      <c r="I15" s="128">
        <v>0</v>
      </c>
      <c r="J15" s="127"/>
      <c r="K15" s="128">
        <f>-E15</f>
        <v>-3638</v>
      </c>
      <c r="L15" s="127"/>
      <c r="M15" s="111">
        <f>SUM(C15:K15)</f>
        <v>0</v>
      </c>
      <c r="N15" s="69"/>
    </row>
    <row r="16" spans="1:14" s="30" customFormat="1" ht="8.25" customHeight="1">
      <c r="A16" s="125"/>
      <c r="B16" s="126"/>
      <c r="C16" s="135"/>
      <c r="D16" s="127"/>
      <c r="E16" s="128"/>
      <c r="F16" s="127"/>
      <c r="G16" s="128"/>
      <c r="H16" s="128"/>
      <c r="I16" s="128"/>
      <c r="J16" s="127"/>
      <c r="K16" s="128"/>
      <c r="L16" s="127"/>
      <c r="M16" s="131"/>
      <c r="N16" s="69"/>
    </row>
    <row r="17" spans="1:14" s="30" customFormat="1" ht="15">
      <c r="A17" s="65" t="s">
        <v>165</v>
      </c>
      <c r="B17" s="24"/>
      <c r="C17" s="92">
        <v>0</v>
      </c>
      <c r="D17" s="92"/>
      <c r="E17" s="92">
        <v>0</v>
      </c>
      <c r="F17" s="92"/>
      <c r="G17" s="92">
        <v>10684</v>
      </c>
      <c r="H17" s="92"/>
      <c r="I17" s="92">
        <v>-22056</v>
      </c>
      <c r="J17" s="92"/>
      <c r="K17" s="92">
        <v>19295</v>
      </c>
      <c r="L17" s="92"/>
      <c r="M17" s="111">
        <f>SUM(C17:K17)</f>
        <v>7923</v>
      </c>
      <c r="N17" s="69"/>
    </row>
    <row r="18" spans="1:14" s="30" customFormat="1" ht="6" customHeight="1">
      <c r="A18" s="65"/>
      <c r="B18" s="24"/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33"/>
      <c r="N18" s="69"/>
    </row>
    <row r="19" spans="1:14" s="30" customFormat="1" ht="14.25" customHeight="1">
      <c r="A19" s="65" t="s">
        <v>166</v>
      </c>
      <c r="B19" s="24"/>
      <c r="C19" s="92"/>
      <c r="D19" s="92"/>
      <c r="E19" s="92"/>
      <c r="F19" s="92"/>
      <c r="G19" s="92">
        <v>-574</v>
      </c>
      <c r="H19" s="92"/>
      <c r="I19" s="92"/>
      <c r="J19" s="92"/>
      <c r="K19" s="92">
        <f>-G19</f>
        <v>574</v>
      </c>
      <c r="L19" s="92"/>
      <c r="M19" s="33"/>
      <c r="N19" s="69"/>
    </row>
    <row r="20" spans="1:14" s="30" customFormat="1" ht="14.25" customHeight="1">
      <c r="A20" s="65"/>
      <c r="B20" s="24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33"/>
      <c r="N20" s="69"/>
    </row>
    <row r="21" spans="1:14" s="30" customFormat="1" ht="18" customHeight="1" thickBot="1">
      <c r="A21" s="68" t="s">
        <v>168</v>
      </c>
      <c r="B21" s="24"/>
      <c r="C21" s="94">
        <f>C10+C17+C19+C13</f>
        <v>132000</v>
      </c>
      <c r="D21" s="32"/>
      <c r="E21" s="94">
        <f>E10+E17+E19+E13</f>
        <v>12441</v>
      </c>
      <c r="F21" s="32"/>
      <c r="G21" s="94">
        <f>G10+G17+G19+G13</f>
        <v>23220</v>
      </c>
      <c r="H21" s="69"/>
      <c r="I21" s="94">
        <f>I10+I17+I19+I13</f>
        <v>-8683</v>
      </c>
      <c r="J21" s="32"/>
      <c r="K21" s="94">
        <f>K10+K17+K19+K13</f>
        <v>56925</v>
      </c>
      <c r="L21" s="32"/>
      <c r="M21" s="94">
        <f>M10+M17+M19+M13</f>
        <v>215903</v>
      </c>
      <c r="N21" s="69"/>
    </row>
    <row r="22" spans="1:14" s="30" customFormat="1" ht="13.5" customHeight="1" thickTop="1">
      <c r="A22" s="68"/>
      <c r="B22" s="24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33"/>
      <c r="N22" s="69"/>
    </row>
    <row r="23" spans="1:14" s="30" customFormat="1" ht="15.75" customHeight="1">
      <c r="A23" s="90" t="s">
        <v>78</v>
      </c>
      <c r="B23" s="24"/>
      <c r="C23" s="138">
        <v>0</v>
      </c>
      <c r="D23" s="138"/>
      <c r="E23" s="138">
        <f>E24+E25</f>
        <v>1987</v>
      </c>
      <c r="F23" s="138"/>
      <c r="G23" s="138"/>
      <c r="H23" s="138"/>
      <c r="I23" s="138">
        <v>0</v>
      </c>
      <c r="J23" s="138"/>
      <c r="K23" s="138">
        <f>K24+K25</f>
        <v>-1987</v>
      </c>
      <c r="L23" s="138"/>
      <c r="M23" s="139">
        <f>SUM(C23:K23)</f>
        <v>0</v>
      </c>
      <c r="N23" s="69"/>
    </row>
    <row r="24" spans="1:14" s="30" customFormat="1" ht="14.25" customHeight="1">
      <c r="A24" s="129" t="s">
        <v>79</v>
      </c>
      <c r="B24" s="24"/>
      <c r="C24" s="138"/>
      <c r="D24" s="138"/>
      <c r="E24" s="138"/>
      <c r="F24" s="138"/>
      <c r="G24" s="138"/>
      <c r="H24" s="138"/>
      <c r="I24" s="138"/>
      <c r="J24" s="138"/>
      <c r="K24" s="138"/>
      <c r="L24" s="138"/>
      <c r="M24" s="139"/>
      <c r="N24" s="69"/>
    </row>
    <row r="25" spans="1:14" s="30" customFormat="1" ht="15">
      <c r="A25" s="125" t="s">
        <v>164</v>
      </c>
      <c r="B25" s="24"/>
      <c r="C25" s="138">
        <v>0</v>
      </c>
      <c r="D25" s="138">
        <v>0</v>
      </c>
      <c r="E25" s="138">
        <v>1987</v>
      </c>
      <c r="F25" s="138"/>
      <c r="G25" s="138">
        <v>0</v>
      </c>
      <c r="H25" s="138"/>
      <c r="I25" s="138"/>
      <c r="J25" s="138"/>
      <c r="K25" s="138">
        <f>-E25</f>
        <v>-1987</v>
      </c>
      <c r="L25" s="138"/>
      <c r="M25" s="139">
        <f>SUM(C25:K25)</f>
        <v>0</v>
      </c>
      <c r="N25" s="69"/>
    </row>
    <row r="26" spans="1:14" s="30" customFormat="1" ht="6.75" customHeight="1">
      <c r="A26" s="125"/>
      <c r="B26" s="24"/>
      <c r="C26" s="138"/>
      <c r="D26" s="138"/>
      <c r="E26" s="138"/>
      <c r="F26" s="138"/>
      <c r="G26" s="138"/>
      <c r="H26" s="138"/>
      <c r="I26" s="138"/>
      <c r="J26" s="138"/>
      <c r="K26" s="138"/>
      <c r="L26" s="138"/>
      <c r="M26" s="140"/>
      <c r="N26" s="69"/>
    </row>
    <row r="27" spans="1:14" s="30" customFormat="1" ht="15">
      <c r="A27" s="65" t="s">
        <v>165</v>
      </c>
      <c r="B27" s="24"/>
      <c r="C27" s="138">
        <v>0</v>
      </c>
      <c r="D27" s="138"/>
      <c r="E27" s="138">
        <v>0</v>
      </c>
      <c r="F27" s="138"/>
      <c r="G27" s="138"/>
      <c r="H27" s="138"/>
      <c r="I27" s="138">
        <v>-25</v>
      </c>
      <c r="J27" s="138"/>
      <c r="K27" s="138">
        <v>33375</v>
      </c>
      <c r="L27" s="138"/>
      <c r="M27" s="139">
        <f>SUM(C27:K27)</f>
        <v>33350</v>
      </c>
      <c r="N27" s="69"/>
    </row>
    <row r="28" spans="1:14" s="30" customFormat="1" ht="6" customHeight="1">
      <c r="A28" s="65"/>
      <c r="B28" s="24"/>
      <c r="C28" s="138"/>
      <c r="D28" s="138"/>
      <c r="E28" s="138"/>
      <c r="F28" s="138"/>
      <c r="G28" s="138"/>
      <c r="H28" s="138"/>
      <c r="I28" s="138"/>
      <c r="J28" s="138"/>
      <c r="K28" s="138"/>
      <c r="L28" s="138"/>
      <c r="M28" s="139"/>
      <c r="N28" s="69"/>
    </row>
    <row r="29" spans="1:14" s="30" customFormat="1" ht="15">
      <c r="A29" s="65" t="s">
        <v>166</v>
      </c>
      <c r="B29" s="24"/>
      <c r="C29" s="138">
        <v>0</v>
      </c>
      <c r="D29" s="138"/>
      <c r="E29" s="138">
        <v>0</v>
      </c>
      <c r="F29" s="138"/>
      <c r="G29" s="138">
        <v>-108</v>
      </c>
      <c r="H29" s="138"/>
      <c r="I29" s="138">
        <v>0</v>
      </c>
      <c r="J29" s="138"/>
      <c r="K29" s="138">
        <f>-G29</f>
        <v>108</v>
      </c>
      <c r="L29" s="138"/>
      <c r="M29" s="139">
        <f>SUM(C29:K29)</f>
        <v>0</v>
      </c>
      <c r="N29" s="69"/>
    </row>
    <row r="30" spans="1:14" s="30" customFormat="1" ht="8.25" customHeight="1">
      <c r="A30" s="65"/>
      <c r="B30" s="24"/>
      <c r="C30" s="91"/>
      <c r="D30" s="92"/>
      <c r="E30" s="91"/>
      <c r="F30" s="92"/>
      <c r="G30" s="91"/>
      <c r="H30" s="92"/>
      <c r="I30" s="91"/>
      <c r="J30" s="92"/>
      <c r="K30" s="91"/>
      <c r="L30" s="92"/>
      <c r="M30" s="41"/>
      <c r="N30" s="69"/>
    </row>
    <row r="31" spans="1:14" s="30" customFormat="1" ht="15.75" thickBot="1">
      <c r="A31" s="68" t="s">
        <v>169</v>
      </c>
      <c r="B31" s="93">
        <v>24</v>
      </c>
      <c r="C31" s="94">
        <f>C21+C23+C27+C29</f>
        <v>132000</v>
      </c>
      <c r="D31" s="32"/>
      <c r="E31" s="94">
        <f aca="true" t="shared" si="0" ref="E31:M31">E21+E23+E27+E29</f>
        <v>14428</v>
      </c>
      <c r="F31" s="94">
        <f t="shared" si="0"/>
        <v>0</v>
      </c>
      <c r="G31" s="94">
        <f t="shared" si="0"/>
        <v>23112</v>
      </c>
      <c r="H31" s="94">
        <f t="shared" si="0"/>
        <v>0</v>
      </c>
      <c r="I31" s="94">
        <f t="shared" si="0"/>
        <v>-8708</v>
      </c>
      <c r="J31" s="94">
        <f t="shared" si="0"/>
        <v>0</v>
      </c>
      <c r="K31" s="94">
        <f t="shared" si="0"/>
        <v>88421</v>
      </c>
      <c r="L31" s="94">
        <f t="shared" si="0"/>
        <v>0</v>
      </c>
      <c r="M31" s="94">
        <f t="shared" si="0"/>
        <v>249253</v>
      </c>
      <c r="N31" s="69"/>
    </row>
    <row r="32" spans="1:14" s="30" customFormat="1" ht="8.25" customHeight="1" thickTop="1">
      <c r="A32" s="68"/>
      <c r="B32" s="93"/>
      <c r="C32" s="69"/>
      <c r="D32" s="32"/>
      <c r="E32" s="69"/>
      <c r="F32" s="32"/>
      <c r="G32" s="69"/>
      <c r="H32" s="69"/>
      <c r="I32" s="69"/>
      <c r="J32" s="32"/>
      <c r="K32" s="69"/>
      <c r="L32" s="32"/>
      <c r="M32" s="69"/>
      <c r="N32" s="69"/>
    </row>
    <row r="33" spans="1:14" s="30" customFormat="1" ht="15">
      <c r="A33" s="68"/>
      <c r="B33" s="93"/>
      <c r="C33" s="69"/>
      <c r="D33" s="32"/>
      <c r="E33" s="69"/>
      <c r="F33" s="32"/>
      <c r="G33" s="69"/>
      <c r="H33" s="69"/>
      <c r="I33" s="69"/>
      <c r="J33" s="32"/>
      <c r="K33" s="69"/>
      <c r="L33" s="32"/>
      <c r="M33" s="69"/>
      <c r="N33" s="69"/>
    </row>
    <row r="34" spans="2:6" s="22" customFormat="1" ht="15">
      <c r="B34" s="61"/>
      <c r="C34" s="61"/>
      <c r="D34" s="61"/>
      <c r="E34" s="18"/>
      <c r="F34" s="17"/>
    </row>
    <row r="35" spans="2:6" s="22" customFormat="1" ht="15">
      <c r="B35" s="61"/>
      <c r="C35" s="61"/>
      <c r="D35" s="61"/>
      <c r="E35" s="18"/>
      <c r="F35" s="17"/>
    </row>
    <row r="36" spans="1:6" s="22" customFormat="1" ht="15">
      <c r="A36" s="155" t="str">
        <f>'BS'!A58</f>
        <v>Приложенията на страници от 6 до  32 са неразделна част от финансовия отчет.</v>
      </c>
      <c r="B36" s="177"/>
      <c r="C36" s="177"/>
      <c r="D36" s="177"/>
      <c r="E36" s="18"/>
      <c r="F36" s="17"/>
    </row>
    <row r="37" spans="2:6" s="22" customFormat="1" ht="15">
      <c r="B37" s="61"/>
      <c r="C37" s="61"/>
      <c r="D37" s="61"/>
      <c r="E37" s="18"/>
      <c r="F37" s="17"/>
    </row>
    <row r="38" spans="1:2" s="13" customFormat="1" ht="15">
      <c r="A38" s="149"/>
      <c r="B38" s="85"/>
    </row>
    <row r="39" spans="1:2" s="13" customFormat="1" ht="15">
      <c r="A39" s="178"/>
      <c r="B39" s="54"/>
    </row>
    <row r="40" spans="1:2" ht="15">
      <c r="A40" s="59" t="s">
        <v>81</v>
      </c>
      <c r="B40" s="54"/>
    </row>
    <row r="41" spans="1:2" ht="15">
      <c r="A41" s="19"/>
      <c r="B41" s="54"/>
    </row>
    <row r="42" spans="1:2" ht="15">
      <c r="A42" s="121" t="s">
        <v>82</v>
      </c>
      <c r="B42" s="54"/>
    </row>
    <row r="43" spans="1:2" ht="15">
      <c r="A43" s="121"/>
      <c r="B43" s="54"/>
    </row>
    <row r="44" spans="1:2" ht="15">
      <c r="A44" s="19" t="str">
        <f>CFS!A60</f>
        <v>Финансов директор: </v>
      </c>
      <c r="B44" s="54"/>
    </row>
    <row r="45" spans="1:2" ht="15">
      <c r="A45" s="121"/>
      <c r="B45" s="54"/>
    </row>
    <row r="46" spans="1:2" ht="15">
      <c r="A46" s="121" t="str">
        <f>CFS!A61</f>
        <v>Борис Борисов</v>
      </c>
      <c r="B46" s="54"/>
    </row>
    <row r="47" spans="1:2" ht="15">
      <c r="A47" s="121"/>
      <c r="B47" s="54"/>
    </row>
    <row r="48" spans="1:2" ht="15">
      <c r="A48" s="179" t="s">
        <v>83</v>
      </c>
      <c r="B48" s="85"/>
    </row>
    <row r="49" spans="1:2" ht="15">
      <c r="A49" s="149"/>
      <c r="B49" s="85"/>
    </row>
    <row r="50" spans="1:2" ht="15">
      <c r="A50" s="150" t="s">
        <v>67</v>
      </c>
      <c r="B50" s="55"/>
    </row>
    <row r="51" spans="1:2" ht="15">
      <c r="A51" s="11"/>
      <c r="B51" s="11"/>
    </row>
    <row r="52" spans="1:2" ht="15">
      <c r="A52" s="10"/>
      <c r="B52" s="10"/>
    </row>
    <row r="61" spans="1:2" ht="15">
      <c r="A61" s="56"/>
      <c r="B61" s="56"/>
    </row>
  </sheetData>
  <mergeCells count="9">
    <mergeCell ref="A2:M2"/>
    <mergeCell ref="A5:M5"/>
    <mergeCell ref="C6:C7"/>
    <mergeCell ref="E6:E7"/>
    <mergeCell ref="K6:K7"/>
    <mergeCell ref="M6:M7"/>
    <mergeCell ref="A6:A7"/>
    <mergeCell ref="G6:G7"/>
    <mergeCell ref="I6:I7"/>
  </mergeCells>
  <printOptions/>
  <pageMargins left="0.76" right="0.3" top="0.3937007874015748" bottom="0.3937007874015748" header="0.56" footer="0.5118110236220472"/>
  <pageSetup blackAndWhite="1" firstPageNumber="4" useFirstPageNumber="1" horizontalDpi="600" verticalDpi="600" orientation="portrait" paperSize="9" scale="65" r:id="rId1"/>
  <headerFooter alignWithMargins="0">
    <oddFooter>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Ernst &amp; Young AFA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Krasimir Demerdjiev</dc:creator>
  <cp:keywords/>
  <dc:description/>
  <cp:lastModifiedBy>IPanova</cp:lastModifiedBy>
  <cp:lastPrinted>2010-01-29T10:33:45Z</cp:lastPrinted>
  <dcterms:created xsi:type="dcterms:W3CDTF">2003-02-07T14:36:34Z</dcterms:created>
  <dcterms:modified xsi:type="dcterms:W3CDTF">2010-01-29T12:51:55Z</dcterms:modified>
  <cp:category/>
  <cp:version/>
  <cp:contentType/>
  <cp:contentStatus/>
</cp:coreProperties>
</file>