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1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<sst xmlns="http://schemas.openxmlformats.org/spreadsheetml/2006/main" count="1068" uniqueCount="876">
  <si>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</si>
  <si>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</si>
  <si>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</si>
  <si>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</si>
  <si>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</si>
  <si>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</si>
  <si>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</si>
  <si>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</si>
  <si>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</si>
  <si>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</si>
  <si>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</si>
  <si>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</si>
  <si>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</si>
  <si>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</si>
  <si>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</si>
  <si>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</si>
  <si>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</si>
  <si>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</si>
  <si>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</si>
  <si>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</si>
  <si>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</si>
  <si>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</si>
  <si>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</si>
  <si>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</si>
  <si>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</si>
  <si>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</si>
  <si>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</si>
  <si>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</si>
  <si>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</si>
  <si>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</si>
  <si>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</si>
  <si>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</si>
  <si>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</si>
  <si>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</si>
  <si>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</si>
  <si>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</si>
  <si>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</si>
  <si>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</si>
  <si>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</si>
  <si>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</si>
  <si>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</si>
  <si>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</si>
  <si>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</si>
  <si>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</si>
  <si>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</si>
  <si>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</si>
  <si>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</si>
  <si>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</si>
  <si>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</si>
  <si>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</si>
  <si>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</si>
  <si>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</si>
  <si>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</si>
  <si>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</si>
  <si>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</si>
  <si>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</si>
  <si>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</si>
  <si>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</si>
  <si>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</si>
  <si>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</si>
  <si>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</si>
  <si>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</si>
  <si>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</si>
  <si>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</si>
  <si>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</si>
  <si>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</si>
  <si>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</si>
  <si>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</si>
  <si>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</si>
  <si>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</si>
  <si>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</si>
  <si>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</si>
  <si>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</si>
  <si>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</si>
  <si>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</si>
  <si>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</si>
  <si>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</si>
  <si>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</si>
  <si>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</si>
  <si>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</si>
  <si>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</si>
  <si>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</si>
  <si>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</si>
  <si>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</si>
  <si>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</si>
  <si>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</si>
  <si>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</si>
  <si>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</si>
  <si>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</si>
  <si>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</si>
  <si>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</si>
  <si>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</si>
  <si>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</si>
  <si>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</si>
  <si>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</si>
  <si>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</si>
  <si>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</si>
  <si>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</si>
  <si>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</si>
  <si>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</si>
  <si>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</si>
  <si>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</si>
  <si>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</si>
  <si>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</si>
  <si>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</si>
  <si>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</si>
  <si>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</si>
  <si>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</si>
  <si>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</si>
  <si>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</si>
  <si>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</si>
  <si>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</si>
  <si>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</si>
  <si>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</si>
  <si>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</si>
  <si>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</si>
  <si>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</si>
  <si>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</si>
  <si>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</si>
  <si>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</si>
  <si>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</si>
  <si>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</si>
  <si>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</si>
  <si>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</si>
  <si>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</si>
  <si>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</si>
  <si>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</si>
  <si>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</si>
  <si>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</si>
  <si>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</si>
  <si>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</si>
  <si>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</si>
  <si>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</si>
  <si>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</si>
  <si>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</si>
  <si>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</si>
  <si>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</si>
  <si>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</si>
  <si>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</si>
  <si>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</si>
  <si>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</si>
  <si>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</si>
  <si>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</si>
  <si>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</si>
  <si>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</si>
  <si>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</si>
  <si>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</si>
  <si>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</si>
  <si>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</si>
  <si>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</si>
  <si>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</si>
  <si>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</si>
  <si>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</si>
  <si>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</si>
  <si>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</si>
  <si>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</si>
  <si>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</si>
  <si>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</si>
  <si>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</si>
  <si>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</si>
  <si>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</si>
  <si>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</si>
  <si>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</si>
  <si>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</si>
  <si>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</si>
  <si>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</si>
  <si>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</si>
  <si>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</si>
  <si>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</si>
  <si>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</si>
  <si>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</si>
  <si>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</si>
  <si>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</si>
  <si>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</si>
  <si>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</si>
  <si>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</si>
  <si>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</si>
  <si>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</si>
  <si>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</si>
  <si>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</si>
  <si>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</si>
  <si>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</si>
  <si>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</si>
  <si>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</si>
  <si>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</si>
  <si>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</si>
  <si>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</si>
  <si>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</si>
  <si>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</si>
  <si>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</si>
  <si>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</si>
  <si>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</si>
  <si>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</si>
  <si>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</si>
  <si>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</si>
  <si>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</si>
  <si>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</si>
  <si>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</si>
  <si>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</si>
  <si>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</si>
  <si>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</si>
  <si>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</si>
  <si>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</si>
  <si>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</si>
  <si>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</si>
  <si>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</si>
  <si>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</si>
  <si>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</si>
  <si>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</si>
  <si>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</si>
  <si>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</si>
  <si>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</si>
  <si>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</si>
  <si>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</si>
  <si>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</si>
  <si>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</si>
  <si>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</si>
  <si>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</si>
  <si>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</si>
  <si>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</si>
  <si>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</si>
  <si>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</si>
  <si>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</si>
  <si>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</si>
  <si>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</si>
  <si>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</si>
  <si>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</si>
  <si>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</si>
  <si>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</si>
  <si>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</si>
  <si>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</si>
  <si>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</si>
  <si>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</si>
  <si>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</si>
  <si>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</si>
  <si>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</si>
  <si>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</si>
  <si>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</si>
  <si>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</si>
  <si>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</si>
  <si>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</si>
  <si>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</si>
  <si>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</si>
  <si>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</si>
  <si>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</si>
  <si>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</si>
  <si>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</si>
  <si>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</si>
  <si>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</si>
  <si>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</si>
  <si>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</si>
  <si>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</si>
  <si>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</si>
  <si>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</si>
  <si>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</si>
  <si>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</si>
  <si>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</si>
  <si>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</si>
  <si>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</si>
  <si>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</si>
  <si>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</si>
  <si>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</si>
  <si>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</si>
  <si>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</si>
  <si>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</si>
  <si>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</si>
  <si>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</si>
  <si>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</si>
  <si>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</si>
  <si>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</si>
  <si>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</si>
  <si>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</si>
  <si>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</si>
  <si>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</si>
  <si>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</si>
  <si>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</si>
  <si>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</si>
  <si>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</si>
  <si>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</si>
  <si>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</si>
  <si>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</si>
  <si>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</si>
  <si>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</si>
  <si>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</si>
  <si>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</si>
  <si>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</si>
  <si>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</si>
  <si>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</si>
  <si>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</si>
  <si>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</si>
  <si>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</si>
  <si>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</si>
  <si>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</si>
  <si>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</si>
  <si>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</si>
  <si>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</si>
  <si>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</si>
  <si>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</si>
  <si>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</si>
  <si>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</si>
  <si>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</si>
  <si>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</si>
  <si>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</si>
  <si>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</si>
  <si>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</si>
  <si>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</si>
  <si>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</si>
  <si>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</si>
  <si>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</si>
  <si>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</si>
  <si>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</si>
  <si>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</si>
  <si>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</si>
  <si>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</si>
  <si>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</si>
  <si>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</si>
  <si>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</si>
  <si>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</si>
  <si>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</si>
  <si>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</si>
  <si>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</si>
  <si>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</si>
  <si>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</si>
  <si>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</si>
  <si>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</si>
  <si>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</si>
  <si>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</si>
  <si>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</si>
  <si>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</si>
  <si>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</si>
  <si>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</si>
  <si>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</si>
  <si>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</si>
  <si>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</si>
  <si>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</si>
  <si>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</si>
  <si>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</si>
  <si>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</si>
  <si>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</si>
  <si>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</si>
  <si>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</si>
  <si>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</si>
  <si>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</si>
  <si>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</si>
  <si>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</si>
  <si>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</si>
  <si>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</si>
  <si>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</si>
  <si>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</si>
  <si>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</si>
  <si>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</si>
  <si>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</si>
  <si>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</si>
  <si>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</si>
  <si>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</si>
  <si>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</si>
  <si>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</si>
  <si>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</si>
  <si>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</si>
  <si>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</si>
  <si>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</si>
  <si>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</si>
  <si>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</si>
  <si>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</si>
  <si>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</si>
  <si>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</si>
  <si>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</si>
  <si>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</si>
  <si>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</si>
  <si>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</si>
  <si>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</si>
  <si>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</si>
  <si>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</si>
  <si>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</si>
  <si>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</si>
  <si>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</si>
  <si>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</si>
  <si>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</si>
  <si>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</si>
  <si>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</si>
  <si>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</si>
  <si>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</si>
  <si>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</si>
  <si>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</si>
  <si>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</si>
  <si>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</si>
  <si>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</si>
  <si>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</si>
  <si>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</si>
  <si>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</si>
  <si>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</si>
  <si>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</si>
  <si>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</si>
  <si>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</si>
  <si>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</si>
  <si>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</si>
  <si>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</si>
  <si>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</si>
  <si>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</si>
  <si>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</si>
  <si>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</si>
  <si>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</si>
  <si>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</si>
  <si>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</si>
  <si>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</si>
  <si>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</si>
  <si>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</si>
  <si>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</si>
  <si>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</si>
  <si>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</si>
  <si>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</si>
  <si>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</si>
  <si>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</si>
  <si>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</si>
  <si>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</si>
  <si>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</si>
  <si>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</si>
  <si>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</si>
  <si>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</si>
  <si>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</si>
  <si>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</si>
  <si>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</si>
  <si>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</si>
  <si>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</si>
  <si>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</si>
  <si>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</si>
  <si>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</si>
  <si>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</si>
  <si>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</si>
  <si>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</si>
  <si>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</si>
  <si>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</si>
  <si>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</si>
  <si>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</si>
  <si>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</si>
  <si>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</si>
  <si>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</si>
  <si>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</si>
  <si>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</si>
  <si>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</si>
  <si>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</si>
  <si>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</si>
  <si>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</si>
  <si>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</si>
  <si>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</si>
  <si>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</si>
  <si>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</si>
  <si>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</si>
  <si>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</si>
  <si>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</si>
  <si>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</si>
  <si>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</si>
  <si>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</si>
  <si>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</si>
  <si>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</si>
  <si>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</si>
  <si>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</si>
  <si>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</si>
  <si>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</si>
  <si>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</si>
  <si>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</si>
  <si>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</si>
  <si>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</si>
  <si>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</si>
  <si>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</si>
  <si>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</si>
  <si>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</si>
  <si>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</si>
  <si>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</si>
  <si>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</si>
  <si>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</si>
  <si>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</si>
  <si>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</si>
  <si>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</si>
  <si>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</si>
  <si>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</si>
  <si>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</si>
  <si>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</si>
  <si>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</si>
  <si>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</si>
  <si>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</si>
  <si>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</si>
  <si>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</si>
  <si>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</si>
  <si>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</si>
  <si>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</si>
  <si>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</si>
  <si>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</si>
  <si>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</si>
  <si>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</si>
  <si>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</si>
  <si>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</si>
  <si>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</si>
  <si>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</si>
  <si>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</si>
  <si>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</si>
  <si>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</si>
  <si>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</si>
  <si>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</si>
  <si>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</si>
  <si>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</si>
  <si>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</si>
  <si>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</si>
  <si>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</si>
  <si>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</si>
  <si>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</si>
  <si>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</si>
  <si>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</si>
  <si>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</si>
  <si>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</si>
  <si>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</si>
  <si>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</si>
  <si>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</si>
  <si>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</si>
  <si>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</si>
  <si>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</si>
  <si>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</si>
  <si>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</si>
  <si>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</si>
  <si>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</si>
  <si>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</si>
  <si>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</si>
  <si>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</si>
  <si>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</si>
  <si>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</si>
  <si>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</si>
  <si>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</si>
  <si>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</si>
  <si>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</si>
  <si>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</si>
  <si>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</si>
  <si>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</si>
  <si>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</si>
  <si>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</si>
  <si>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</si>
  <si>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</si>
  <si>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</si>
  <si>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</si>
  <si>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</si>
  <si>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</si>
  <si>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</si>
  <si>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</si>
  <si>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</si>
  <si>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</si>
  <si>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</si>
  <si>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</si>
  <si>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</si>
  <si>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</si>
  <si>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</si>
  <si>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</si>
  <si>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</si>
  <si>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</si>
  <si>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</si>
  <si>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</si>
  <si>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</si>
  <si>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</si>
  <si>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</si>
  <si>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</si>
  <si>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</si>
  <si>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</si>
  <si>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</si>
  <si>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</si>
  <si>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</si>
  <si>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</si>
  <si>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</si>
  <si>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</si>
  <si>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</si>
  <si>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</si>
  <si>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</si>
  <si>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</si>
  <si>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</si>
  <si>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</si>
  <si>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</si>
  <si>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</si>
  <si>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</si>
  <si>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</si>
  <si>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</si>
  <si>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</si>
  <si>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</si>
  <si>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</si>
  <si>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</si>
  <si>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</si>
  <si>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</si>
  <si>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</si>
  <si>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</si>
  <si>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</si>
  <si>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</si>
  <si>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</si>
  <si>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</si>
  <si>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</si>
  <si>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</si>
  <si>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</si>
  <si>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</si>
  <si>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</si>
  <si>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</si>
  <si>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</si>
  <si>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</si>
  <si>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</si>
  <si>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</si>
  <si>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</si>
  <si>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</si>
  <si>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</si>
  <si>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</si>
  <si>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</si>
  <si>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</si>
  <si>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</si>
  <si>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</si>
  <si>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</si>
  <si>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</si>
  <si>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</si>
  <si>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</si>
  <si>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</si>
  <si>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</si>
  <si>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</si>
  <si>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</si>
  <si>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</si>
  <si>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</si>
  <si>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</si>
  <si>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</si>
  <si>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</si>
  <si>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</si>
  <si>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</si>
  <si>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</si>
  <si>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</si>
  <si>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</si>
  <si>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</si>
  <si>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</si>
  <si>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</si>
  <si>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</si>
  <si>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</si>
  <si>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</si>
  <si>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</si>
  <si>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</si>
  <si>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</si>
  <si>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</si>
  <si>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</si>
  <si>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</si>
  <si>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</si>
  <si>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</si>
  <si>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</si>
  <si>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</si>
  <si>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</si>
  <si>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</si>
  <si>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</si>
  <si>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</si>
  <si>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</si>
  <si>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</si>
  <si>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</si>
  <si>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</si>
  <si>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</si>
  <si>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</si>
  <si>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</si>
  <si>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</si>
  <si>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</si>
  <si>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</si>
  <si>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</si>
  <si>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</si>
  <si>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</si>
  <si>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</si>
  <si>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</si>
  <si>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</si>
  <si>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</si>
  <si>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</si>
  <si>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</si>
  <si>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</si>
  <si>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</si>
  <si>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</si>
  <si>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</si>
  <si>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</si>
  <si>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</si>
  <si>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</si>
  <si>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</si>
  <si>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</si>
  <si>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</si>
  <si>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</si>
  <si>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</si>
  <si>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</si>
  <si>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</si>
  <si>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</si>
  <si>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</si>
  <si>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</si>
  <si>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</si>
  <si>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</si>
  <si>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</si>
  <si>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</si>
  <si>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</si>
  <si>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</si>
  <si>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</si>
  <si>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</si>
  <si>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</si>
  <si>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</si>
  <si>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</si>
  <si>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</si>
  <si>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</si>
  <si>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</si>
  <si>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</si>
  <si>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</si>
  <si>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</si>
  <si>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</si>
  <si>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</si>
  <si>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</si>
  <si>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</si>
  <si>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</si>
  <si>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</si>
  <si>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</si>
  <si>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</si>
  <si>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</si>
  <si>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</si>
  <si>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</si>
  <si>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</si>
  <si>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</si>
  <si>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</si>
  <si>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</si>
  <si>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</si>
  <si>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</si>
  <si>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</si>
  <si>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</si>
  <si>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</si>
  <si>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</si>
  <si>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</si>
  <si>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</si>
  <si>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</si>
  <si>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</si>
  <si>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</si>
  <si>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</si>
  <si>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</si>
  <si>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</si>
  <si>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</si>
  <si>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</si>
  <si>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</si>
  <si>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</si>
  <si>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</si>
  <si>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</si>
  <si>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</si>
  <si>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</si>
  <si>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</si>
  <si>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</si>
  <si>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</si>
  <si>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</si>
  <si>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</si>
  <si>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</si>
  <si>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</si>
  <si>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</si>
  <si>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</si>
  <si>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</si>
  <si>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</si>
  <si>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</si>
  <si>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</si>
  <si>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</si>
  <si>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</si>
  <si>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</si>
  <si>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</si>
  <si>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</si>
  <si>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</si>
  <si>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</si>
  <si>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</si>
  <si>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</si>
  <si>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</si>
  <si>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</si>
  <si>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</si>
  <si>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</si>
  <si>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</si>
  <si>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</si>
  <si>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</si>
  <si>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</si>
  <si>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</si>
  <si>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</si>
  <si>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</si>
  <si>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</si>
  <si>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</si>
  <si>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</si>
  <si>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</si>
  <si>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</si>
  <si>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</si>
  <si>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</si>
  <si>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</si>
  <si>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</si>
  <si>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</si>
  <si>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</si>
  <si>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</si>
  <si>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</si>
  <si>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</si>
  <si>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</si>
  <si>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</si>
  <si>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</si>
  <si>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</si>
  <si>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</si>
  <si>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</si>
  <si>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</si>
  <si>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</si>
  <si>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</si>
  <si>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</si>
  <si>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</si>
  <si>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</si>
  <si>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</si>
  <si>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</si>
  <si>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</si>
  <si>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</si>
  <si>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</si>
  <si>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</si>
  <si>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</si>
  <si>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</si>
  <si>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</si>
  <si>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</si>
  <si>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</si>
  <si>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</si>
  <si>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</si>
  <si>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</si>
  <si>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</si>
  <si>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</si>
  <si>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</si>
  <si>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</si>
  <si>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</si>
  <si>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</si>
  <si>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</si>
  <si>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</si>
  <si>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</si>
  <si>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</si>
  <si>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</si>
  <si>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</si>
  <si>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</si>
  <si>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</si>
  <si>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</si>
  <si>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</si>
  <si>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</si>
  <si>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</si>
  <si>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</si>
  <si>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</si>
  <si>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</si>
  <si>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</si>
  <si>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</si>
  <si>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</si>
  <si>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</si>
  <si>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</si>
  <si>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</si>
  <si>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</si>
  <si>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</si>
  <si>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</si>
  <si>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</si>
  <si>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</si>
  <si>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</si>
  <si>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</si>
  <si>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</si>
  <si>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</si>
  <si>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</si>
  <si>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</si>
  <si>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</si>
  <si>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</si>
  <si>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</si>
  <si>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</si>
  <si>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</si>
  <si>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</si>
  <si>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</si>
  <si>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</si>
  <si>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</si>
  <si>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</si>
  <si>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</si>
  <si>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</si>
  <si>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</si>
  <si>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РОЗАХИМ АД</t>
  </si>
  <si>
    <t xml:space="preserve">Вид на отчета: неконсолидиран </t>
  </si>
  <si>
    <t>Съставител:МАРИЯ ЕНЕВА</t>
  </si>
  <si>
    <t>Ръководител:ДИМИТЪР ИЛИЕВ</t>
  </si>
  <si>
    <t>МАРИЯ ЕНЕВА</t>
  </si>
  <si>
    <t>ДИМИТЪЛ ИЛИЕВ</t>
  </si>
  <si>
    <t>ДИМИТЪР ИЛИЕВ</t>
  </si>
  <si>
    <t>Съставител: ……………………МАРИЯ ЕНЕВА</t>
  </si>
  <si>
    <t>Ръководител: …………………..ДИМИТЪР ИЛИЕВ</t>
  </si>
  <si>
    <t>Съставител: МАРИЯ ЕНЕВА</t>
  </si>
  <si>
    <t>Отчетен период:01.01.2009-30.06.2009</t>
  </si>
  <si>
    <t>Дата на съставяне: 28.07.2009Г.</t>
  </si>
  <si>
    <t>Дата на съставяне:                                      28.07.2009Г.</t>
  </si>
  <si>
    <t xml:space="preserve">Дата  на съставяне: 28.07.2009                                                                                                                            </t>
  </si>
  <si>
    <t xml:space="preserve">Дата на съставяне: 28.07.2009                  </t>
  </si>
  <si>
    <t>Дата на съставяне:28.07.2009</t>
  </si>
  <si>
    <t>ЕНЕВА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</si>
</sst>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34">
      <selection activeCell="A104" sqref="A10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859</v>
      </c>
      <c r="B3" s="581"/>
      <c r="C3" s="581"/>
      <c r="D3" s="581"/>
      <c r="E3" s="462" t="s">
        <v>158</v>
      </c>
      <c r="F3" s="217" t="s">
        <v>2</v>
      </c>
      <c r="G3" s="172"/>
      <c r="H3" s="461">
        <v>104058105</v>
      </c>
    </row>
    <row r="4" spans="1:8" ht="15">
      <c r="A4" s="580" t="s">
        <v>860</v>
      </c>
      <c r="B4" s="586"/>
      <c r="C4" s="586"/>
      <c r="D4" s="586"/>
      <c r="E4" s="504" t="s">
        <v>158</v>
      </c>
      <c r="F4" s="582" t="s">
        <v>3</v>
      </c>
      <c r="G4" s="583"/>
      <c r="H4" s="461" t="s">
        <v>158</v>
      </c>
    </row>
    <row r="5" spans="1:8" ht="15">
      <c r="A5" s="580" t="s">
        <v>869</v>
      </c>
      <c r="B5" s="581"/>
      <c r="C5" s="581"/>
      <c r="D5" s="581"/>
      <c r="E5" s="505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32</v>
      </c>
      <c r="D11" s="151">
        <v>32</v>
      </c>
      <c r="E11" s="237" t="s">
        <v>21</v>
      </c>
      <c r="F11" s="242" t="s">
        <v>22</v>
      </c>
      <c r="G11" s="152">
        <v>513</v>
      </c>
      <c r="H11" s="152">
        <v>513</v>
      </c>
    </row>
    <row r="12" spans="1:8" ht="15">
      <c r="A12" s="235" t="s">
        <v>23</v>
      </c>
      <c r="B12" s="241" t="s">
        <v>24</v>
      </c>
      <c r="C12" s="151">
        <v>269</v>
      </c>
      <c r="D12" s="151">
        <v>277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42</v>
      </c>
      <c r="D13" s="151">
        <v>49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29</v>
      </c>
      <c r="D15" s="151">
        <v>30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4</v>
      </c>
      <c r="D16" s="151">
        <v>5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513</v>
      </c>
      <c r="H17" s="154">
        <f>H11+H14+H15+H16</f>
        <v>513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376</v>
      </c>
      <c r="D19" s="155">
        <f>SUM(D11:D18)</f>
        <v>393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40</v>
      </c>
      <c r="H20" s="158">
        <v>40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1</v>
      </c>
      <c r="D24" s="151">
        <v>1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40</v>
      </c>
      <c r="H25" s="154">
        <f>H19+H20+H21</f>
        <v>40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6</v>
      </c>
      <c r="D26" s="151">
        <v>6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7</v>
      </c>
      <c r="D27" s="155">
        <f>SUM(D23:D26)</f>
        <v>7</v>
      </c>
      <c r="E27" s="253" t="s">
        <v>82</v>
      </c>
      <c r="F27" s="242" t="s">
        <v>83</v>
      </c>
      <c r="G27" s="154">
        <f>SUM(G28:G30)</f>
        <v>333</v>
      </c>
      <c r="H27" s="154">
        <f>SUM(H28:H30)</f>
        <v>174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333</v>
      </c>
      <c r="H28" s="152">
        <v>174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147</v>
      </c>
      <c r="H31" s="152">
        <v>159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480</v>
      </c>
      <c r="H33" s="154">
        <f>H27+H31+H32</f>
        <v>333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1033</v>
      </c>
      <c r="H36" s="154">
        <f>H25+H17+H33</f>
        <v>886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3</v>
      </c>
      <c r="H48" s="152">
        <v>3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3</v>
      </c>
      <c r="H49" s="154">
        <f>SUM(H43:H48)</f>
        <v>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2</v>
      </c>
      <c r="D54" s="151">
        <v>2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385</v>
      </c>
      <c r="D55" s="155">
        <f>D19+D20+D21+D27+D32+D45+D51+D53+D54</f>
        <v>402</v>
      </c>
      <c r="E55" s="237" t="s">
        <v>171</v>
      </c>
      <c r="F55" s="261" t="s">
        <v>172</v>
      </c>
      <c r="G55" s="154">
        <f>G49+G51+G52+G53+G54</f>
        <v>3</v>
      </c>
      <c r="H55" s="154">
        <f>H49+H51+H52+H53+H54</f>
        <v>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231</v>
      </c>
      <c r="D58" s="151">
        <v>202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28</v>
      </c>
      <c r="D59" s="151">
        <v>43</v>
      </c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2</v>
      </c>
      <c r="D60" s="151">
        <v>2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804</v>
      </c>
      <c r="H61" s="154">
        <f>SUM(H62:H68)</f>
        <v>414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261</v>
      </c>
      <c r="D64" s="155">
        <f>SUM(D58:D63)</f>
        <v>247</v>
      </c>
      <c r="E64" s="237" t="s">
        <v>199</v>
      </c>
      <c r="F64" s="242" t="s">
        <v>200</v>
      </c>
      <c r="G64" s="152">
        <v>787</v>
      </c>
      <c r="H64" s="152">
        <v>396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13</v>
      </c>
      <c r="H66" s="152">
        <v>13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3</v>
      </c>
      <c r="H67" s="152">
        <v>2</v>
      </c>
    </row>
    <row r="68" spans="1:8" ht="15">
      <c r="A68" s="235" t="s">
        <v>210</v>
      </c>
      <c r="B68" s="241" t="s">
        <v>211</v>
      </c>
      <c r="C68" s="151">
        <v>994</v>
      </c>
      <c r="D68" s="151">
        <v>363</v>
      </c>
      <c r="E68" s="237" t="s">
        <v>212</v>
      </c>
      <c r="F68" s="242" t="s">
        <v>213</v>
      </c>
      <c r="G68" s="152">
        <v>1</v>
      </c>
      <c r="H68" s="152">
        <v>3</v>
      </c>
    </row>
    <row r="69" spans="1:8" ht="15">
      <c r="A69" s="235" t="s">
        <v>214</v>
      </c>
      <c r="B69" s="241" t="s">
        <v>215</v>
      </c>
      <c r="C69" s="151">
        <v>33</v>
      </c>
      <c r="D69" s="151"/>
      <c r="E69" s="251" t="s">
        <v>77</v>
      </c>
      <c r="F69" s="242" t="s">
        <v>216</v>
      </c>
      <c r="G69" s="152">
        <v>2</v>
      </c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30</v>
      </c>
      <c r="H70" s="152">
        <v>30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836</v>
      </c>
      <c r="H71" s="161">
        <f>H59+H60+H61+H69+H70</f>
        <v>444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30</v>
      </c>
      <c r="D72" s="151">
        <v>5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8</v>
      </c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1065</v>
      </c>
      <c r="D75" s="155">
        <f>SUM(D67:D74)</f>
        <v>368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19</v>
      </c>
      <c r="H76" s="152">
        <v>19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855</v>
      </c>
      <c r="H79" s="162">
        <f>H71+H74+H75+H76</f>
        <v>463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64</v>
      </c>
      <c r="D87" s="151">
        <v>33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116</v>
      </c>
      <c r="D88" s="151">
        <v>301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180</v>
      </c>
      <c r="D91" s="155">
        <f>SUM(D87:D90)</f>
        <v>334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>
        <v>1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1506</v>
      </c>
      <c r="D93" s="155">
        <f>D64+D75+D84+D91+D92</f>
        <v>950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1891</v>
      </c>
      <c r="D94" s="164">
        <f>D93+D55</f>
        <v>1352</v>
      </c>
      <c r="E94" s="449" t="s">
        <v>269</v>
      </c>
      <c r="F94" s="289" t="s">
        <v>270</v>
      </c>
      <c r="G94" s="165">
        <f>G36+G39+G55+G79</f>
        <v>1891</v>
      </c>
      <c r="H94" s="165">
        <f>H36+H39+H55+H79</f>
        <v>1352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4" t="s">
        <v>861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862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">
      <selection activeCell="I9" sqref="I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</v>
      </c>
      <c r="C2" s="589"/>
      <c r="D2" s="589"/>
      <c r="E2" s="589"/>
      <c r="F2" s="576" t="s">
        <v>2</v>
      </c>
      <c r="G2" s="576"/>
      <c r="H2" s="526">
        <f>'справка №1-БАЛАНС'!H3</f>
        <v>104058105</v>
      </c>
    </row>
    <row r="3" spans="1:8" ht="15">
      <c r="A3" s="467" t="s">
        <v>273</v>
      </c>
      <c r="B3" s="589" t="str">
        <f>'справка №1-БАЛАНС'!E4</f>
        <v> </v>
      </c>
      <c r="C3" s="589"/>
      <c r="D3" s="589"/>
      <c r="E3" s="589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0" t="str">
        <f>'справка №1-БАЛАНС'!E5</f>
        <v> </v>
      </c>
      <c r="C4" s="590"/>
      <c r="D4" s="590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821</v>
      </c>
      <c r="D9" s="46">
        <v>1675</v>
      </c>
      <c r="E9" s="298" t="s">
        <v>283</v>
      </c>
      <c r="F9" s="549" t="s">
        <v>284</v>
      </c>
      <c r="G9" s="550">
        <v>1102</v>
      </c>
      <c r="H9" s="550">
        <v>2024</v>
      </c>
    </row>
    <row r="10" spans="1:8" ht="12">
      <c r="A10" s="298" t="s">
        <v>285</v>
      </c>
      <c r="B10" s="299" t="s">
        <v>286</v>
      </c>
      <c r="C10" s="46">
        <v>86</v>
      </c>
      <c r="D10" s="46">
        <v>102</v>
      </c>
      <c r="E10" s="298" t="s">
        <v>287</v>
      </c>
      <c r="F10" s="549" t="s">
        <v>288</v>
      </c>
      <c r="G10" s="550">
        <v>113</v>
      </c>
      <c r="H10" s="550">
        <v>179</v>
      </c>
    </row>
    <row r="11" spans="1:8" ht="12">
      <c r="A11" s="298" t="s">
        <v>289</v>
      </c>
      <c r="B11" s="299" t="s">
        <v>290</v>
      </c>
      <c r="C11" s="46">
        <v>17</v>
      </c>
      <c r="D11" s="46">
        <v>17</v>
      </c>
      <c r="E11" s="300" t="s">
        <v>291</v>
      </c>
      <c r="F11" s="549" t="s">
        <v>292</v>
      </c>
      <c r="G11" s="550">
        <v>14</v>
      </c>
      <c r="H11" s="550">
        <v>7</v>
      </c>
    </row>
    <row r="12" spans="1:8" ht="12">
      <c r="A12" s="298" t="s">
        <v>293</v>
      </c>
      <c r="B12" s="299" t="s">
        <v>294</v>
      </c>
      <c r="C12" s="46">
        <v>65</v>
      </c>
      <c r="D12" s="46">
        <v>57</v>
      </c>
      <c r="E12" s="300" t="s">
        <v>77</v>
      </c>
      <c r="F12" s="549" t="s">
        <v>295</v>
      </c>
      <c r="G12" s="550">
        <v>265</v>
      </c>
      <c r="H12" s="550">
        <v>430</v>
      </c>
    </row>
    <row r="13" spans="1:18" ht="12">
      <c r="A13" s="298" t="s">
        <v>296</v>
      </c>
      <c r="B13" s="299" t="s">
        <v>297</v>
      </c>
      <c r="C13" s="46">
        <v>12</v>
      </c>
      <c r="D13" s="46">
        <v>12</v>
      </c>
      <c r="E13" s="301" t="s">
        <v>50</v>
      </c>
      <c r="F13" s="551" t="s">
        <v>298</v>
      </c>
      <c r="G13" s="548">
        <f>SUM(G9:G12)</f>
        <v>1494</v>
      </c>
      <c r="H13" s="548">
        <f>SUM(H9:H12)</f>
        <v>2640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309</v>
      </c>
      <c r="D14" s="46">
        <v>530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14</v>
      </c>
      <c r="D15" s="47">
        <v>101</v>
      </c>
      <c r="E15" s="296" t="s">
        <v>303</v>
      </c>
      <c r="F15" s="554" t="s">
        <v>304</v>
      </c>
      <c r="G15" s="550"/>
      <c r="H15" s="550">
        <v>1</v>
      </c>
    </row>
    <row r="16" spans="1:8" ht="12">
      <c r="A16" s="298" t="s">
        <v>305</v>
      </c>
      <c r="B16" s="299" t="s">
        <v>306</v>
      </c>
      <c r="C16" s="47">
        <v>4</v>
      </c>
      <c r="D16" s="47">
        <v>10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1328</v>
      </c>
      <c r="D19" s="49">
        <f>SUM(D9:D15)+D16</f>
        <v>2504</v>
      </c>
      <c r="E19" s="304" t="s">
        <v>315</v>
      </c>
      <c r="F19" s="552" t="s">
        <v>316</v>
      </c>
      <c r="G19" s="550">
        <v>1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>
        <v>3</v>
      </c>
      <c r="D24" s="46">
        <v>1</v>
      </c>
      <c r="E24" s="301" t="s">
        <v>102</v>
      </c>
      <c r="F24" s="554" t="s">
        <v>332</v>
      </c>
      <c r="G24" s="548">
        <f>SUM(G19:G23)</f>
        <v>1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4</v>
      </c>
      <c r="D26" s="49">
        <f>SUM(D22:D25)</f>
        <v>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1332</v>
      </c>
      <c r="D28" s="50">
        <f>D26+D19</f>
        <v>2506</v>
      </c>
      <c r="E28" s="127" t="s">
        <v>337</v>
      </c>
      <c r="F28" s="554" t="s">
        <v>338</v>
      </c>
      <c r="G28" s="548">
        <f>G13+G15+G24</f>
        <v>1495</v>
      </c>
      <c r="H28" s="548">
        <f>H13+H15+H24</f>
        <v>2641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163</v>
      </c>
      <c r="D30" s="50">
        <f>IF((H28-D28)&gt;0,H28-D28,0)</f>
        <v>135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343</v>
      </c>
      <c r="C31" s="46"/>
      <c r="D31" s="46"/>
      <c r="E31" s="296" t="s">
        <v>852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1332</v>
      </c>
      <c r="D33" s="49">
        <f>D28-D31+D32</f>
        <v>2506</v>
      </c>
      <c r="E33" s="127" t="s">
        <v>351</v>
      </c>
      <c r="F33" s="554" t="s">
        <v>352</v>
      </c>
      <c r="G33" s="53">
        <f>G32-G31+G28</f>
        <v>1495</v>
      </c>
      <c r="H33" s="53">
        <f>H32-H31+H28</f>
        <v>2641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163</v>
      </c>
      <c r="D34" s="50">
        <f>IF((H33-D33)&gt;0,H33-D33,0)</f>
        <v>135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16</v>
      </c>
      <c r="D35" s="49">
        <f>D36+D37+D38</f>
        <v>13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16</v>
      </c>
      <c r="D36" s="46">
        <v>13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147</v>
      </c>
      <c r="D39" s="460">
        <f>+IF((H33-D33-D35)&gt;0,H33-D33-D35,0)</f>
        <v>122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147</v>
      </c>
      <c r="D41" s="52">
        <f>IF(H39=0,IF(D39-D40&gt;0,D39-D40+H40,0),IF(H39-H40&lt;0,H40-H39+D39,0))</f>
        <v>122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1495</v>
      </c>
      <c r="D42" s="53">
        <f>D33+D35+D39</f>
        <v>2641</v>
      </c>
      <c r="E42" s="128" t="s">
        <v>378</v>
      </c>
      <c r="F42" s="129" t="s">
        <v>379</v>
      </c>
      <c r="G42" s="53">
        <f>G39+G33</f>
        <v>1495</v>
      </c>
      <c r="H42" s="53">
        <f>H39+H33</f>
        <v>2641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857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40022</v>
      </c>
      <c r="C48" s="427" t="s">
        <v>380</v>
      </c>
      <c r="D48" s="587" t="s">
        <v>863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8" t="s">
        <v>864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300" verticalDpi="300" orientation="portrait" paperSize="9" scale="65" r:id="rId1"/>
  <headerFooter alignWithMargins="0">
    <oddHeader>&amp;R&amp;"Times New Roman Cyr,Regular"&amp;9СПРАВКА ПО ОБРАЗЕЦ  № 2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view="pageBreakPreview" zoomScale="60" workbookViewId="0" topLeftCell="A1">
      <selection activeCell="H10" sqref="H1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</v>
      </c>
      <c r="C4" s="541" t="s">
        <v>2</v>
      </c>
      <c r="D4" s="541">
        <f>'справка №1-БАЛАНС'!H3</f>
        <v>104058105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1038</v>
      </c>
      <c r="D10" s="54">
        <v>2092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-1077</v>
      </c>
      <c r="D11" s="54">
        <v>-1940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-68</v>
      </c>
      <c r="D13" s="54">
        <v>-57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-36</v>
      </c>
      <c r="D14" s="54">
        <v>-110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-8</v>
      </c>
      <c r="D15" s="54">
        <v>-17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-3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-154</v>
      </c>
      <c r="D20" s="55">
        <f>SUM(D10:D19)</f>
        <v>-32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-39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-39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-154</v>
      </c>
      <c r="D43" s="55">
        <f>D42+D32+D20</f>
        <v>-71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334</v>
      </c>
      <c r="D44" s="132">
        <v>113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180</v>
      </c>
      <c r="D45" s="55">
        <f>D44+D43</f>
        <v>42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180</v>
      </c>
      <c r="D46" s="56">
        <v>42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861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&amp;LIlonka Tzekova&amp;CPage &amp;P&amp;R&amp;D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abSelected="1" workbookViewId="0" topLeftCell="A4">
      <selection activeCell="H41" sqref="H4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458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104058105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 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 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513</v>
      </c>
      <c r="D11" s="58">
        <f>'справка №1-БАЛАНС'!H19</f>
        <v>0</v>
      </c>
      <c r="E11" s="58">
        <f>'справка №1-БАЛАНС'!H20</f>
        <v>40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333</v>
      </c>
      <c r="J11" s="58">
        <f>'справка №1-БАЛАНС'!H29+'справка №1-БАЛАНС'!H32</f>
        <v>0</v>
      </c>
      <c r="K11" s="60"/>
      <c r="L11" s="344">
        <f>SUM(C11:K11)</f>
        <v>886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513</v>
      </c>
      <c r="D15" s="61">
        <f aca="true" t="shared" si="2" ref="D15:M15">D11+D12</f>
        <v>0</v>
      </c>
      <c r="E15" s="61">
        <f t="shared" si="2"/>
        <v>40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333</v>
      </c>
      <c r="J15" s="61">
        <f t="shared" si="2"/>
        <v>0</v>
      </c>
      <c r="K15" s="61">
        <f t="shared" si="2"/>
        <v>0</v>
      </c>
      <c r="L15" s="344">
        <f t="shared" si="1"/>
        <v>886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147</v>
      </c>
      <c r="J16" s="345">
        <f>+'справка №1-БАЛАНС'!G32</f>
        <v>0</v>
      </c>
      <c r="K16" s="60"/>
      <c r="L16" s="344">
        <f t="shared" si="1"/>
        <v>147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513</v>
      </c>
      <c r="D29" s="59">
        <f aca="true" t="shared" si="6" ref="D29:M29">D17+D20+D21+D24+D28+D27+D15+D16</f>
        <v>0</v>
      </c>
      <c r="E29" s="59">
        <f t="shared" si="6"/>
        <v>40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480</v>
      </c>
      <c r="J29" s="59">
        <f t="shared" si="6"/>
        <v>0</v>
      </c>
      <c r="K29" s="59">
        <f t="shared" si="6"/>
        <v>0</v>
      </c>
      <c r="L29" s="344">
        <f t="shared" si="1"/>
        <v>1033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513</v>
      </c>
      <c r="D32" s="59">
        <f t="shared" si="7"/>
        <v>0</v>
      </c>
      <c r="E32" s="59">
        <f t="shared" si="7"/>
        <v>40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480</v>
      </c>
      <c r="J32" s="59">
        <f t="shared" si="7"/>
        <v>0</v>
      </c>
      <c r="K32" s="59">
        <f t="shared" si="7"/>
        <v>0</v>
      </c>
      <c r="L32" s="344">
        <f t="shared" si="1"/>
        <v>1033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858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1" t="s">
        <v>868</v>
      </c>
      <c r="E38" s="591"/>
      <c r="F38" s="591" t="s">
        <v>875</v>
      </c>
      <c r="G38" s="591"/>
      <c r="H38" s="591"/>
      <c r="I38" s="591"/>
      <c r="J38" s="15" t="s">
        <v>853</v>
      </c>
      <c r="K38" s="15"/>
      <c r="L38" s="591" t="s">
        <v>865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1">
      <selection activeCell="L15" sqref="L1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382</v>
      </c>
      <c r="B2" s="598"/>
      <c r="C2" s="599" t="str">
        <f>'справка №1-БАЛАНС'!E3</f>
        <v> 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104058105</v>
      </c>
      <c r="P2" s="483"/>
      <c r="Q2" s="483"/>
      <c r="R2" s="526"/>
    </row>
    <row r="3" spans="1:18" ht="15">
      <c r="A3" s="597" t="s">
        <v>4</v>
      </c>
      <c r="B3" s="598"/>
      <c r="C3" s="600" t="str">
        <f>'справка №1-БАЛАНС'!E5</f>
        <v> 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3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2" t="s">
        <v>462</v>
      </c>
      <c r="B5" s="603"/>
      <c r="C5" s="606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1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1" t="s">
        <v>527</v>
      </c>
      <c r="R5" s="611" t="s">
        <v>528</v>
      </c>
    </row>
    <row r="6" spans="1:18" s="100" customFormat="1" ht="48">
      <c r="A6" s="604"/>
      <c r="B6" s="605"/>
      <c r="C6" s="607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2"/>
      <c r="R6" s="61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32</v>
      </c>
      <c r="E9" s="189"/>
      <c r="F9" s="189"/>
      <c r="G9" s="74">
        <f>D9+E9-F9</f>
        <v>32</v>
      </c>
      <c r="H9" s="65"/>
      <c r="I9" s="65"/>
      <c r="J9" s="74">
        <f>G9+H9-I9</f>
        <v>32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395</v>
      </c>
      <c r="E10" s="189"/>
      <c r="F10" s="189"/>
      <c r="G10" s="74">
        <f aca="true" t="shared" si="2" ref="G10:G39">D10+E10-F10</f>
        <v>395</v>
      </c>
      <c r="H10" s="65"/>
      <c r="I10" s="65"/>
      <c r="J10" s="74">
        <f aca="true" t="shared" si="3" ref="J10:J39">G10+H10-I10</f>
        <v>395</v>
      </c>
      <c r="K10" s="65">
        <v>118</v>
      </c>
      <c r="L10" s="65">
        <v>8</v>
      </c>
      <c r="M10" s="65"/>
      <c r="N10" s="74">
        <f aca="true" t="shared" si="4" ref="N10:N39">K10+L10-M10</f>
        <v>126</v>
      </c>
      <c r="O10" s="65"/>
      <c r="P10" s="65"/>
      <c r="Q10" s="74">
        <f t="shared" si="0"/>
        <v>126</v>
      </c>
      <c r="R10" s="74">
        <f t="shared" si="1"/>
        <v>269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279</v>
      </c>
      <c r="E11" s="189"/>
      <c r="F11" s="189"/>
      <c r="G11" s="74">
        <f t="shared" si="2"/>
        <v>279</v>
      </c>
      <c r="H11" s="65"/>
      <c r="I11" s="65"/>
      <c r="J11" s="74">
        <f t="shared" si="3"/>
        <v>279</v>
      </c>
      <c r="K11" s="65">
        <v>230</v>
      </c>
      <c r="L11" s="65">
        <v>7</v>
      </c>
      <c r="M11" s="65"/>
      <c r="N11" s="74">
        <f t="shared" si="4"/>
        <v>237</v>
      </c>
      <c r="O11" s="65"/>
      <c r="P11" s="65"/>
      <c r="Q11" s="74">
        <f t="shared" si="0"/>
        <v>237</v>
      </c>
      <c r="R11" s="74">
        <f t="shared" si="1"/>
        <v>42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48</v>
      </c>
      <c r="E13" s="189">
        <v>0</v>
      </c>
      <c r="F13" s="189"/>
      <c r="G13" s="74">
        <f t="shared" si="2"/>
        <v>48</v>
      </c>
      <c r="H13" s="65"/>
      <c r="I13" s="65"/>
      <c r="J13" s="74">
        <f t="shared" si="3"/>
        <v>48</v>
      </c>
      <c r="K13" s="65">
        <v>18</v>
      </c>
      <c r="L13" s="65">
        <v>1</v>
      </c>
      <c r="M13" s="65"/>
      <c r="N13" s="74">
        <f t="shared" si="4"/>
        <v>19</v>
      </c>
      <c r="O13" s="65"/>
      <c r="P13" s="65"/>
      <c r="Q13" s="74">
        <f t="shared" si="0"/>
        <v>19</v>
      </c>
      <c r="R13" s="74">
        <f t="shared" si="1"/>
        <v>29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32</v>
      </c>
      <c r="E14" s="189"/>
      <c r="F14" s="189"/>
      <c r="G14" s="74">
        <f t="shared" si="2"/>
        <v>32</v>
      </c>
      <c r="H14" s="65"/>
      <c r="I14" s="65"/>
      <c r="J14" s="74">
        <f t="shared" si="3"/>
        <v>32</v>
      </c>
      <c r="K14" s="65">
        <v>27</v>
      </c>
      <c r="L14" s="65">
        <v>1</v>
      </c>
      <c r="M14" s="65"/>
      <c r="N14" s="74">
        <f t="shared" si="4"/>
        <v>28</v>
      </c>
      <c r="O14" s="65"/>
      <c r="P14" s="65"/>
      <c r="Q14" s="74">
        <f t="shared" si="0"/>
        <v>28</v>
      </c>
      <c r="R14" s="74">
        <f t="shared" si="1"/>
        <v>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2</v>
      </c>
      <c r="E16" s="189"/>
      <c r="F16" s="189"/>
      <c r="G16" s="74">
        <f t="shared" si="2"/>
        <v>2</v>
      </c>
      <c r="H16" s="65"/>
      <c r="I16" s="65"/>
      <c r="J16" s="74">
        <f t="shared" si="3"/>
        <v>2</v>
      </c>
      <c r="K16" s="65">
        <v>2</v>
      </c>
      <c r="L16" s="65"/>
      <c r="M16" s="65"/>
      <c r="N16" s="74">
        <f t="shared" si="4"/>
        <v>2</v>
      </c>
      <c r="O16" s="65"/>
      <c r="P16" s="65"/>
      <c r="Q16" s="74">
        <f aca="true" t="shared" si="5" ref="Q16:Q25">N16+O16-P16</f>
        <v>2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788</v>
      </c>
      <c r="E17" s="194">
        <f>SUM(E9:E16)</f>
        <v>0</v>
      </c>
      <c r="F17" s="194">
        <f>SUM(F9:F16)</f>
        <v>0</v>
      </c>
      <c r="G17" s="74">
        <f t="shared" si="2"/>
        <v>788</v>
      </c>
      <c r="H17" s="75">
        <f>SUM(H9:H16)</f>
        <v>0</v>
      </c>
      <c r="I17" s="75">
        <f>SUM(I9:I16)</f>
        <v>0</v>
      </c>
      <c r="J17" s="74">
        <f t="shared" si="3"/>
        <v>788</v>
      </c>
      <c r="K17" s="75">
        <f>SUM(K9:K16)</f>
        <v>395</v>
      </c>
      <c r="L17" s="75">
        <f>SUM(L9:L16)</f>
        <v>17</v>
      </c>
      <c r="M17" s="75">
        <f>SUM(M9:M16)</f>
        <v>0</v>
      </c>
      <c r="N17" s="74">
        <f t="shared" si="4"/>
        <v>412</v>
      </c>
      <c r="O17" s="75">
        <f>SUM(O9:O16)</f>
        <v>0</v>
      </c>
      <c r="P17" s="75">
        <f>SUM(P9:P16)</f>
        <v>0</v>
      </c>
      <c r="Q17" s="74">
        <f t="shared" si="5"/>
        <v>412</v>
      </c>
      <c r="R17" s="74">
        <f t="shared" si="6"/>
        <v>376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4</v>
      </c>
      <c r="E22" s="189"/>
      <c r="F22" s="189"/>
      <c r="G22" s="74">
        <f t="shared" si="2"/>
        <v>4</v>
      </c>
      <c r="H22" s="65"/>
      <c r="I22" s="65"/>
      <c r="J22" s="74">
        <f t="shared" si="3"/>
        <v>4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7</v>
      </c>
      <c r="E24" s="189"/>
      <c r="F24" s="189"/>
      <c r="G24" s="74">
        <f t="shared" si="2"/>
        <v>7</v>
      </c>
      <c r="H24" s="65"/>
      <c r="I24" s="65"/>
      <c r="J24" s="74">
        <f t="shared" si="3"/>
        <v>7</v>
      </c>
      <c r="K24" s="65">
        <v>1</v>
      </c>
      <c r="L24" s="65"/>
      <c r="M24" s="65"/>
      <c r="N24" s="74">
        <f t="shared" si="4"/>
        <v>1</v>
      </c>
      <c r="O24" s="65"/>
      <c r="P24" s="65"/>
      <c r="Q24" s="74">
        <f t="shared" si="5"/>
        <v>1</v>
      </c>
      <c r="R24" s="74">
        <f t="shared" si="6"/>
        <v>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580</v>
      </c>
      <c r="D25" s="190">
        <f>SUM(D21:D24)</f>
        <v>11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11</v>
      </c>
      <c r="H25" s="66">
        <f t="shared" si="7"/>
        <v>0</v>
      </c>
      <c r="I25" s="66">
        <f t="shared" si="7"/>
        <v>0</v>
      </c>
      <c r="J25" s="67">
        <f t="shared" si="3"/>
        <v>11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850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799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799</v>
      </c>
      <c r="H40" s="438">
        <f t="shared" si="13"/>
        <v>0</v>
      </c>
      <c r="I40" s="438">
        <f t="shared" si="13"/>
        <v>0</v>
      </c>
      <c r="J40" s="438">
        <f t="shared" si="13"/>
        <v>799</v>
      </c>
      <c r="K40" s="438">
        <f t="shared" si="13"/>
        <v>399</v>
      </c>
      <c r="L40" s="438">
        <f t="shared" si="13"/>
        <v>17</v>
      </c>
      <c r="M40" s="438">
        <f t="shared" si="13"/>
        <v>0</v>
      </c>
      <c r="N40" s="438">
        <f t="shared" si="13"/>
        <v>416</v>
      </c>
      <c r="O40" s="438">
        <f t="shared" si="13"/>
        <v>0</v>
      </c>
      <c r="P40" s="438">
        <f t="shared" si="13"/>
        <v>0</v>
      </c>
      <c r="Q40" s="438">
        <f t="shared" si="13"/>
        <v>416</v>
      </c>
      <c r="R40" s="438">
        <f t="shared" si="13"/>
        <v>383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606</v>
      </c>
      <c r="I44" s="356"/>
      <c r="J44" s="356" t="s">
        <v>863</v>
      </c>
      <c r="K44" s="608"/>
      <c r="L44" s="608"/>
      <c r="M44" s="608"/>
      <c r="N44" s="608"/>
      <c r="O44" s="609" t="s">
        <v>862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3">
      <selection activeCell="AD36" sqref="AD3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 </v>
      </c>
      <c r="C3" s="620"/>
      <c r="D3" s="526" t="s">
        <v>2</v>
      </c>
      <c r="E3" s="107">
        <f>'справка №1-БАЛАНС'!H3</f>
        <v>104058105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 </v>
      </c>
      <c r="C4" s="618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462</v>
      </c>
      <c r="B6" s="390" t="s">
        <v>7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2</v>
      </c>
      <c r="D21" s="108">
        <v>2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994</v>
      </c>
      <c r="D28" s="108">
        <v>994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33</v>
      </c>
      <c r="D29" s="108">
        <v>33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30</v>
      </c>
      <c r="D33" s="105">
        <f>SUM(D34:D37)</f>
        <v>30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30</v>
      </c>
      <c r="D35" s="108">
        <v>30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8</v>
      </c>
      <c r="D38" s="105">
        <f>SUM(D39:D42)</f>
        <v>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8</v>
      </c>
      <c r="D42" s="108">
        <v>8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1065</v>
      </c>
      <c r="D43" s="104">
        <f>D24+D28+D29+D31+D30+D32+D33+D38</f>
        <v>1065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1067</v>
      </c>
      <c r="D44" s="103">
        <f>D43+D21+D19+D9</f>
        <v>1067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3</v>
      </c>
      <c r="D64" s="108">
        <v>3</v>
      </c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3</v>
      </c>
      <c r="D66" s="103">
        <f>D52+D56+D61+D62+D63+D64</f>
        <v>3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806</v>
      </c>
      <c r="D85" s="104">
        <f>SUM(D86:D90)+D94</f>
        <v>806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787</v>
      </c>
      <c r="D87" s="108">
        <v>787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13</v>
      </c>
      <c r="D89" s="108">
        <v>13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3</v>
      </c>
      <c r="D90" s="103">
        <f>SUM(D91:D93)</f>
        <v>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1</v>
      </c>
      <c r="D91" s="108">
        <v>1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2</v>
      </c>
      <c r="D93" s="108">
        <v>2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/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806</v>
      </c>
      <c r="D96" s="104">
        <f>D85+D80+D75+D71+D95</f>
        <v>806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809</v>
      </c>
      <c r="D97" s="104">
        <f>D96+D68+D66</f>
        <v>809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30</v>
      </c>
      <c r="D104" s="108"/>
      <c r="E104" s="108"/>
      <c r="F104" s="125">
        <f>C104+D104-E104</f>
        <v>30</v>
      </c>
    </row>
    <row r="105" spans="1:16" ht="12">
      <c r="A105" s="412" t="s">
        <v>775</v>
      </c>
      <c r="B105" s="395" t="s">
        <v>776</v>
      </c>
      <c r="C105" s="103">
        <f>SUM(C102:C104)</f>
        <v>30</v>
      </c>
      <c r="D105" s="103">
        <f>SUM(D102:D104)</f>
        <v>0</v>
      </c>
      <c r="E105" s="103">
        <f>SUM(E102:E104)</f>
        <v>0</v>
      </c>
      <c r="F105" s="103">
        <f>SUM(F102:F104)</f>
        <v>30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874</v>
      </c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7" sqref="A37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 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104058105</v>
      </c>
    </row>
    <row r="5" spans="1:9" ht="15">
      <c r="A5" s="501" t="s">
        <v>4</v>
      </c>
      <c r="B5" s="622" t="str">
        <f>'справка №1-БАЛАНС'!E5</f>
        <v> </v>
      </c>
      <c r="C5" s="622"/>
      <c r="D5" s="622"/>
      <c r="E5" s="622"/>
      <c r="F5" s="622"/>
      <c r="G5" s="625" t="s">
        <v>3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462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874</v>
      </c>
      <c r="B30" s="624"/>
      <c r="C30" s="624"/>
      <c r="D30" s="459" t="s">
        <v>817</v>
      </c>
      <c r="E30" s="623" t="s">
        <v>863</v>
      </c>
      <c r="F30" s="623"/>
      <c r="G30" s="623"/>
      <c r="H30" s="420" t="s">
        <v>779</v>
      </c>
      <c r="I30" s="623" t="s">
        <v>865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I17" sqref="I17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 </v>
      </c>
      <c r="C5" s="628"/>
      <c r="D5" s="628"/>
      <c r="E5" s="570" t="s">
        <v>2</v>
      </c>
      <c r="F5" s="451">
        <f>'справка №1-БАЛАНС'!H3</f>
        <v>104058105</v>
      </c>
    </row>
    <row r="6" spans="1:13" ht="15" customHeight="1">
      <c r="A6" s="27" t="s">
        <v>820</v>
      </c>
      <c r="B6" s="629" t="str">
        <f>'справка №1-БАЛАНС'!E5</f>
        <v> </v>
      </c>
      <c r="C6" s="629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7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874</v>
      </c>
      <c r="B151" s="453"/>
      <c r="C151" s="630" t="s">
        <v>866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VideoLAN</cp:lastModifiedBy>
  <cp:lastPrinted>2009-07-28T10:56:58Z</cp:lastPrinted>
  <dcterms:created xsi:type="dcterms:W3CDTF">2000-06-29T12:02:40Z</dcterms:created>
  <dcterms:modified xsi:type="dcterms:W3CDTF">2009-07-28T11:28:12Z</dcterms:modified>
  <cp:category/>
  <cp:version/>
  <cp:contentType/>
  <cp:contentStatus/>
</cp:coreProperties>
</file>