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55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<sst xmlns="http://schemas.openxmlformats.org/spreadsheetml/2006/main" count="1059" uniqueCount="875">
  <si>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</si>
  <si>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</si>
  <si>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</si>
  <si>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</si>
  <si>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</si>
  <si>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</si>
  <si>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</si>
  <si>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</si>
  <si>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</si>
  <si>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</si>
  <si>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</si>
  <si>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</si>
  <si>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</si>
  <si>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</si>
  <si>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</si>
  <si>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</si>
  <si>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</si>
  <si>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</si>
  <si>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</si>
  <si>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</si>
  <si>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</si>
  <si>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</si>
  <si>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</si>
  <si>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</si>
  <si>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</si>
  <si>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</si>
  <si>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</si>
  <si>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</si>
  <si>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</si>
  <si>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</si>
  <si>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</si>
  <si>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</si>
  <si>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</si>
  <si>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</si>
  <si>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</si>
  <si>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</si>
  <si>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</si>
  <si>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</si>
  <si>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</si>
  <si>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</si>
  <si>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</si>
  <si>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</si>
  <si>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</si>
  <si>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</si>
  <si>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</si>
  <si>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</si>
  <si>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</si>
  <si>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</si>
  <si>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</si>
  <si>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</si>
  <si>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</si>
  <si>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</si>
  <si>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</si>
  <si>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</si>
  <si>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</si>
  <si>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</si>
  <si>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</si>
  <si>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</si>
  <si>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</si>
  <si>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</si>
  <si>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</si>
  <si>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</si>
  <si>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</si>
  <si>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</si>
  <si>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</si>
  <si>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</si>
  <si>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</si>
  <si>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</si>
  <si>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</si>
  <si>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</si>
  <si>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</si>
  <si>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</si>
  <si>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</si>
  <si>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</si>
  <si>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</si>
  <si>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</si>
  <si>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</si>
  <si>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</si>
  <si>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</si>
  <si>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</si>
  <si>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</si>
  <si>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</si>
  <si>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</si>
  <si>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</si>
  <si>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</si>
  <si>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</si>
  <si>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</si>
  <si>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</si>
  <si>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</si>
  <si>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</si>
  <si>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</si>
  <si>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</si>
  <si>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</si>
  <si>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</si>
  <si>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</si>
  <si>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</si>
  <si>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</si>
  <si>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</si>
  <si>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</si>
  <si>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</si>
  <si>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</si>
  <si>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</si>
  <si>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</si>
  <si>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</si>
  <si>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</si>
  <si>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</si>
  <si>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</si>
  <si>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</si>
  <si>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</si>
  <si>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</si>
  <si>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</si>
  <si>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</si>
  <si>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</si>
  <si>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</si>
  <si>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</si>
  <si>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</si>
  <si>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</si>
  <si>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</si>
  <si>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</si>
  <si>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</si>
  <si>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</si>
  <si>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</si>
  <si>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</si>
  <si>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</si>
  <si>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</si>
  <si>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</si>
  <si>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</si>
  <si>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</si>
  <si>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</si>
  <si>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</si>
  <si>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</si>
  <si>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</si>
  <si>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</si>
  <si>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</si>
  <si>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</si>
  <si>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</si>
  <si>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</si>
  <si>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</si>
  <si>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</si>
  <si>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</si>
  <si>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</si>
  <si>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</si>
  <si>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</si>
  <si>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</si>
  <si>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</si>
  <si>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</si>
  <si>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</si>
  <si>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</si>
  <si>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</si>
  <si>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</si>
  <si>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</si>
  <si>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</si>
  <si>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</si>
  <si>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</si>
  <si>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</si>
  <si>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</si>
  <si>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</si>
  <si>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</si>
  <si>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</si>
  <si>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</si>
  <si>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</si>
  <si>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</si>
  <si>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</si>
  <si>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</si>
  <si>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</si>
  <si>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</si>
  <si>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</si>
  <si>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</si>
  <si>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</si>
  <si>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</si>
  <si>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</si>
  <si>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</si>
  <si>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</si>
  <si>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</si>
  <si>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</si>
  <si>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</si>
  <si>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</si>
  <si>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</si>
  <si>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</si>
  <si>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</si>
  <si>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</si>
  <si>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</si>
  <si>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</si>
  <si>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</si>
  <si>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</si>
  <si>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</si>
  <si>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</si>
  <si>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</si>
  <si>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</si>
  <si>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</si>
  <si>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</si>
  <si>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</si>
  <si>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</si>
  <si>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</si>
  <si>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</si>
  <si>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</si>
  <si>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</si>
  <si>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</si>
  <si>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</si>
  <si>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</si>
  <si>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</si>
  <si>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</si>
  <si>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</si>
  <si>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</si>
  <si>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</si>
  <si>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</si>
  <si>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</si>
  <si>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</si>
  <si>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</si>
  <si>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</si>
  <si>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</si>
  <si>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</si>
  <si>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</si>
  <si>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</si>
  <si>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</si>
  <si>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</si>
  <si>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</si>
  <si>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</si>
  <si>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</si>
  <si>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</si>
  <si>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</si>
  <si>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</si>
  <si>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</si>
  <si>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</si>
  <si>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</si>
  <si>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</si>
  <si>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</si>
  <si>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</si>
  <si>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</si>
  <si>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</si>
  <si>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</si>
  <si>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</si>
  <si>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</si>
  <si>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</si>
  <si>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</si>
  <si>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</si>
  <si>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</si>
  <si>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</si>
  <si>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</si>
  <si>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</si>
  <si>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</si>
  <si>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</si>
  <si>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</si>
  <si>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</si>
  <si>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</si>
  <si>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</si>
  <si>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</si>
  <si>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</si>
  <si>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</si>
  <si>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</si>
  <si>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</si>
  <si>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</si>
  <si>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</si>
  <si>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</si>
  <si>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</si>
  <si>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</si>
  <si>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</si>
  <si>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</si>
  <si>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</si>
  <si>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</si>
  <si>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</si>
  <si>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</si>
  <si>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</si>
  <si>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</si>
  <si>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</si>
  <si>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</si>
  <si>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</si>
  <si>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</si>
  <si>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</si>
  <si>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</si>
  <si>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</si>
  <si>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</si>
  <si>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</si>
  <si>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</si>
  <si>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</si>
  <si>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</si>
  <si>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</si>
  <si>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</si>
  <si>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</si>
  <si>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</si>
  <si>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</si>
  <si>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</si>
  <si>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</si>
  <si>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</si>
  <si>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</si>
  <si>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</si>
  <si>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</si>
  <si>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</si>
  <si>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</si>
  <si>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</si>
  <si>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</si>
  <si>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</si>
  <si>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</si>
  <si>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</si>
  <si>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</si>
  <si>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</si>
  <si>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</si>
  <si>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</si>
  <si>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</si>
  <si>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</si>
  <si>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</si>
  <si>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</si>
  <si>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</si>
  <si>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</si>
  <si>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</si>
  <si>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</si>
  <si>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</si>
  <si>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</si>
  <si>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</si>
  <si>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</si>
  <si>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</si>
  <si>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</si>
  <si>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</si>
  <si>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</si>
  <si>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</si>
  <si>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</si>
  <si>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</si>
  <si>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</si>
  <si>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</si>
  <si>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</si>
  <si>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</si>
  <si>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</si>
  <si>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</si>
  <si>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</si>
  <si>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</si>
  <si>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</si>
  <si>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</si>
  <si>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</si>
  <si>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</si>
  <si>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</si>
  <si>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</si>
  <si>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</si>
  <si>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</si>
  <si>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</si>
  <si>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</si>
  <si>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</si>
  <si>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</si>
  <si>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</si>
  <si>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</si>
  <si>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</si>
  <si>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</si>
  <si>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</si>
  <si>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</si>
  <si>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</si>
  <si>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</si>
  <si>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</si>
  <si>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</si>
  <si>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</si>
  <si>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</si>
  <si>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</si>
  <si>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</si>
  <si>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</si>
  <si>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</si>
  <si>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</si>
  <si>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</si>
  <si>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</si>
  <si>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</si>
  <si>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</si>
  <si>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</si>
  <si>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</si>
  <si>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</si>
  <si>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</si>
  <si>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</si>
  <si>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</si>
  <si>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</si>
  <si>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</si>
  <si>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</si>
  <si>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</si>
  <si>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</si>
  <si>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</si>
  <si>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</si>
  <si>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</si>
  <si>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</si>
  <si>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</si>
  <si>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</si>
  <si>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</si>
  <si>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</si>
  <si>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</si>
  <si>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</si>
  <si>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</si>
  <si>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</si>
  <si>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</si>
  <si>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</si>
  <si>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</si>
  <si>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</si>
  <si>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</si>
  <si>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</si>
  <si>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</si>
  <si>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</si>
  <si>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</si>
  <si>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</si>
  <si>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</si>
  <si>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</si>
  <si>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</si>
  <si>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</si>
  <si>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</si>
  <si>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</si>
  <si>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</si>
  <si>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</si>
  <si>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</si>
  <si>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</si>
  <si>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</si>
  <si>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</si>
  <si>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</si>
  <si>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</si>
  <si>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</si>
  <si>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</si>
  <si>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</si>
  <si>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</si>
  <si>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</si>
  <si>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</si>
  <si>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</si>
  <si>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</si>
  <si>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</si>
  <si>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</si>
  <si>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</si>
  <si>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</si>
  <si>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</si>
  <si>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</si>
  <si>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</si>
  <si>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</si>
  <si>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</si>
  <si>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</si>
  <si>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</si>
  <si>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</si>
  <si>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</si>
  <si>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</si>
  <si>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</si>
  <si>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</si>
  <si>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</si>
  <si>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</si>
  <si>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</si>
  <si>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</si>
  <si>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</si>
  <si>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</si>
  <si>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</si>
  <si>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</si>
  <si>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</si>
  <si>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</si>
  <si>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</si>
  <si>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</si>
  <si>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</si>
  <si>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</si>
  <si>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</si>
  <si>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</si>
  <si>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</si>
  <si>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</si>
  <si>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</si>
  <si>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</si>
  <si>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</si>
  <si>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</si>
  <si>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</si>
  <si>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</si>
  <si>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</si>
  <si>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</si>
  <si>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</si>
  <si>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</si>
  <si>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</si>
  <si>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</si>
  <si>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</si>
  <si>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</si>
  <si>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</si>
  <si>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</si>
  <si>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</si>
  <si>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</si>
  <si>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</si>
  <si>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</si>
  <si>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</si>
  <si>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</si>
  <si>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</si>
  <si>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</si>
  <si>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</si>
  <si>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</si>
  <si>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</si>
  <si>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</si>
  <si>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</si>
  <si>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</si>
  <si>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</si>
  <si>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</si>
  <si>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</si>
  <si>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</si>
  <si>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</si>
  <si>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</si>
  <si>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</si>
  <si>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</si>
  <si>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</si>
  <si>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</si>
  <si>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</si>
  <si>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</si>
  <si>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</si>
  <si>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</si>
  <si>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</si>
  <si>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</si>
  <si>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</si>
  <si>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</si>
  <si>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</si>
  <si>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</si>
  <si>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</si>
  <si>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</si>
  <si>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</si>
  <si>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</si>
  <si>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</si>
  <si>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</si>
  <si>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</si>
  <si>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</si>
  <si>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</si>
  <si>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</si>
  <si>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</si>
  <si>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</si>
  <si>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</si>
  <si>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</si>
  <si>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</si>
  <si>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</si>
  <si>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</si>
  <si>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</si>
  <si>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</si>
  <si>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</si>
  <si>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</si>
  <si>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</si>
  <si>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</si>
  <si>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</si>
  <si>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</si>
  <si>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</si>
  <si>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</si>
  <si>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</si>
  <si>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</si>
  <si>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</si>
  <si>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</si>
  <si>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</si>
  <si>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</si>
  <si>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</si>
  <si>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</si>
  <si>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</si>
  <si>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</si>
  <si>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</si>
  <si>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</si>
  <si>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</si>
  <si>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</si>
  <si>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</si>
  <si>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</si>
  <si>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</si>
  <si>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</si>
  <si>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</si>
  <si>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</si>
  <si>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</si>
  <si>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</si>
  <si>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</si>
  <si>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</si>
  <si>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</si>
  <si>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</si>
  <si>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</si>
  <si>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</si>
  <si>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</si>
  <si>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</si>
  <si>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</si>
  <si>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</si>
  <si>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</si>
  <si>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</si>
  <si>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</si>
  <si>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</si>
  <si>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</si>
  <si>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</si>
  <si>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</si>
  <si>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</si>
  <si>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</si>
  <si>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</si>
  <si>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</si>
  <si>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</si>
  <si>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</si>
  <si>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</si>
  <si>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</si>
  <si>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</si>
  <si>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</si>
  <si>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</si>
  <si>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</si>
  <si>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</si>
  <si>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</si>
  <si>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</si>
  <si>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</si>
  <si>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</si>
  <si>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</si>
  <si>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</si>
  <si>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</si>
  <si>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</si>
  <si>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</si>
  <si>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</si>
  <si>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</si>
  <si>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</si>
  <si>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</si>
  <si>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</si>
  <si>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</si>
  <si>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</si>
  <si>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</si>
  <si>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</si>
  <si>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</si>
  <si>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</si>
  <si>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</si>
  <si>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</si>
  <si>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</si>
  <si>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</si>
  <si>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</si>
  <si>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</si>
  <si>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</si>
  <si>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</si>
  <si>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</si>
  <si>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</si>
  <si>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</si>
  <si>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</si>
  <si>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</si>
  <si>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</si>
  <si>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</si>
  <si>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</si>
  <si>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</si>
  <si>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</si>
  <si>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</si>
  <si>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</si>
  <si>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</si>
  <si>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</si>
  <si>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</si>
  <si>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</si>
  <si>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</si>
  <si>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</si>
  <si>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</si>
  <si>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</si>
  <si>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</si>
  <si>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</si>
  <si>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</si>
  <si>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</si>
  <si>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</si>
  <si>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</si>
  <si>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</si>
  <si>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</si>
  <si>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</si>
  <si>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</si>
  <si>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</si>
  <si>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</si>
  <si>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</si>
  <si>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</si>
  <si>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</si>
  <si>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</si>
  <si>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</si>
  <si>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</si>
  <si>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</si>
  <si>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</si>
  <si>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</si>
  <si>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</si>
  <si>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</si>
  <si>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</si>
  <si>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</si>
  <si>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</si>
  <si>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</si>
  <si>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</si>
  <si>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</si>
  <si>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</si>
  <si>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</si>
  <si>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</si>
  <si>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</si>
  <si>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</si>
  <si>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</si>
  <si>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</si>
  <si>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</si>
  <si>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</si>
  <si>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</si>
  <si>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</si>
  <si>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</si>
  <si>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</si>
  <si>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</si>
  <si>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</si>
  <si>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</si>
  <si>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</si>
  <si>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</si>
  <si>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</si>
  <si>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</si>
  <si>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</si>
  <si>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</si>
  <si>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</si>
  <si>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</si>
  <si>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</si>
  <si>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</si>
  <si>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</si>
  <si>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</si>
  <si>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</si>
  <si>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</si>
  <si>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</si>
  <si>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</si>
  <si>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</si>
  <si>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</si>
  <si>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</si>
  <si>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</si>
  <si>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</si>
  <si>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</si>
  <si>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</si>
  <si>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</si>
  <si>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</si>
  <si>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</si>
  <si>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</si>
  <si>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</si>
  <si>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</si>
  <si>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</si>
  <si>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</si>
  <si>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</si>
  <si>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</si>
  <si>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</si>
  <si>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</si>
  <si>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</si>
  <si>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</si>
  <si>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</si>
  <si>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</si>
  <si>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</si>
  <si>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</si>
  <si>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</si>
  <si>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</si>
  <si>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</si>
  <si>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</si>
  <si>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</si>
  <si>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</si>
  <si>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</si>
  <si>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</si>
  <si>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</si>
  <si>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</si>
  <si>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</si>
  <si>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</si>
  <si>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</si>
  <si>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</si>
  <si>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</si>
  <si>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</si>
  <si>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</si>
  <si>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</si>
  <si>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</si>
  <si>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</si>
  <si>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</si>
  <si>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</si>
  <si>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</si>
  <si>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</si>
  <si>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</si>
  <si>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</si>
  <si>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</si>
  <si>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</si>
  <si>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</si>
  <si>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</si>
  <si>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</si>
  <si>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</si>
  <si>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</si>
  <si>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</si>
  <si>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</si>
  <si>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</si>
  <si>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</si>
  <si>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</si>
  <si>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</si>
  <si>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</si>
  <si>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</si>
  <si>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</si>
  <si>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</si>
  <si>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</si>
  <si>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</si>
  <si>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</si>
  <si>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</si>
  <si>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</si>
  <si>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</si>
  <si>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</si>
  <si>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</si>
  <si>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</si>
  <si>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</si>
  <si>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</si>
  <si>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</si>
  <si>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</si>
  <si>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</si>
  <si>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</si>
  <si>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</si>
  <si>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</si>
  <si>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</si>
  <si>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</si>
  <si>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</si>
  <si>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</si>
  <si>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</si>
  <si>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</si>
  <si>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</si>
  <si>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</si>
  <si>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</si>
  <si>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</si>
  <si>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</si>
  <si>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</si>
  <si>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</si>
  <si>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</si>
  <si>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</si>
  <si>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</si>
  <si>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</si>
  <si>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</si>
  <si>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</si>
  <si>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</si>
  <si>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</si>
  <si>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</si>
  <si>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</si>
  <si>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</si>
  <si>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</si>
  <si>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</si>
  <si>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</si>
  <si>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</si>
  <si>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</si>
  <si>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</si>
  <si>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</si>
  <si>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</si>
  <si>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</si>
  <si>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</si>
  <si>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</si>
  <si>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</si>
  <si>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</si>
  <si>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</si>
  <si>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</si>
  <si>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</si>
  <si>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</si>
  <si>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</si>
  <si>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</si>
  <si>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</si>
  <si>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</si>
  <si>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</si>
  <si>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</si>
  <si>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</si>
  <si>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</si>
  <si>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</si>
  <si>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</si>
  <si>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</si>
  <si>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</si>
  <si>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</si>
  <si>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</si>
  <si>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</si>
  <si>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</si>
  <si>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</si>
  <si>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</si>
  <si>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</si>
  <si>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</si>
  <si>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</si>
  <si>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</si>
  <si>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</si>
  <si>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</si>
  <si>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</si>
  <si>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</si>
  <si>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</si>
  <si>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</si>
  <si>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</si>
  <si>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</si>
  <si>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</si>
  <si>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</si>
  <si>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</si>
  <si>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</si>
  <si>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</si>
  <si>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</si>
  <si>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</si>
  <si>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</si>
  <si>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</si>
  <si>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</si>
  <si>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</si>
  <si>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</si>
  <si>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</si>
  <si>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</si>
  <si>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</si>
  <si>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</si>
  <si>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</si>
  <si>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</si>
  <si>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</si>
  <si>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</si>
  <si>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</si>
  <si>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</si>
  <si>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</si>
  <si>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</si>
  <si>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"АРТЕКС ИНЖНЕНЕРИНГ" АД</t>
  </si>
  <si>
    <t>1. "БАЛКАНТОН" АД</t>
  </si>
  <si>
    <t>неконсолидиран междинен отчет</t>
  </si>
  <si>
    <t>01-01-2015 - 30-09-2015</t>
  </si>
  <si>
    <t xml:space="preserve">Дата на съставяне: 30.09.2015                                      </t>
  </si>
  <si>
    <t xml:space="preserve">Дата  на съставяне: 30.09.2015                                                                                                                              </t>
  </si>
  <si>
    <t xml:space="preserve">Дата на съставяне: 30.09.2015                      </t>
  </si>
  <si>
    <t>Дата на съставяне: 30.09.2015</t>
  </si>
  <si>
    <t>1."АРТЕКС ИЗГРЕВ" ЕООД</t>
  </si>
  <si>
    <t>2. "БОЯНА ПРОПЪРТИ" ЕООД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</si>
</sst>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B37">
      <selection activeCell="G63" sqref="G63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865</v>
      </c>
      <c r="F3" s="217" t="s">
        <v>2</v>
      </c>
      <c r="G3" s="172"/>
      <c r="H3" s="461">
        <v>175155346</v>
      </c>
    </row>
    <row r="4" spans="1:8" ht="15">
      <c r="A4" s="581" t="s">
        <v>3</v>
      </c>
      <c r="B4" s="587"/>
      <c r="C4" s="587"/>
      <c r="D4" s="587"/>
      <c r="E4" s="504" t="s">
        <v>867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5" t="s">
        <v>868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</v>
      </c>
      <c r="D11" s="151">
        <v>1</v>
      </c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>
        <v>374</v>
      </c>
      <c r="D12" s="151">
        <v>387</v>
      </c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>
        <v>29</v>
      </c>
      <c r="D13" s="151">
        <v>56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>
        <v>0</v>
      </c>
      <c r="H14" s="316">
        <v>0</v>
      </c>
    </row>
    <row r="15" spans="1:8" ht="15">
      <c r="A15" s="235" t="s">
        <v>36</v>
      </c>
      <c r="B15" s="241" t="s">
        <v>37</v>
      </c>
      <c r="C15" s="151">
        <v>42</v>
      </c>
      <c r="D15" s="151">
        <v>60</v>
      </c>
      <c r="E15" s="243" t="s">
        <v>38</v>
      </c>
      <c r="F15" s="242" t="s">
        <v>39</v>
      </c>
      <c r="G15" s="316">
        <v>0</v>
      </c>
      <c r="H15" s="316">
        <v>0</v>
      </c>
    </row>
    <row r="16" spans="1:8" ht="15">
      <c r="A16" s="235" t="s">
        <v>40</v>
      </c>
      <c r="B16" s="244" t="s">
        <v>41</v>
      </c>
      <c r="C16" s="151">
        <v>40</v>
      </c>
      <c r="D16" s="151">
        <v>28</v>
      </c>
      <c r="E16" s="243" t="s">
        <v>42</v>
      </c>
      <c r="F16" s="242" t="s">
        <v>43</v>
      </c>
      <c r="G16" s="316">
        <v>0</v>
      </c>
      <c r="H16" s="316">
        <v>0</v>
      </c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486</v>
      </c>
      <c r="D19" s="155">
        <f>SUM(D11:D18)</f>
        <v>532</v>
      </c>
      <c r="E19" s="237" t="s">
        <v>53</v>
      </c>
      <c r="F19" s="242" t="s">
        <v>54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40307</v>
      </c>
      <c r="D20" s="151">
        <v>34330</v>
      </c>
      <c r="E20" s="237" t="s">
        <v>57</v>
      </c>
      <c r="F20" s="242" t="s">
        <v>58</v>
      </c>
      <c r="G20" s="158">
        <v>0</v>
      </c>
      <c r="H20" s="158">
        <v>0</v>
      </c>
    </row>
    <row r="21" spans="1:18" ht="15">
      <c r="A21" s="235" t="s">
        <v>59</v>
      </c>
      <c r="B21" s="250" t="s">
        <v>60</v>
      </c>
      <c r="C21" s="151">
        <v>0</v>
      </c>
      <c r="D21" s="151">
        <v>0</v>
      </c>
      <c r="E21" s="251" t="s">
        <v>61</v>
      </c>
      <c r="F21" s="242" t="s">
        <v>62</v>
      </c>
      <c r="G21" s="156">
        <f>SUM(G22:G24)</f>
        <v>270</v>
      </c>
      <c r="H21" s="156">
        <f>SUM(H22:H24)</f>
        <v>270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270</v>
      </c>
      <c r="H22" s="152">
        <v>270</v>
      </c>
    </row>
    <row r="23" spans="1:13" ht="15">
      <c r="A23" s="235" t="s">
        <v>66</v>
      </c>
      <c r="B23" s="241" t="s">
        <v>67</v>
      </c>
      <c r="C23" s="151">
        <v>0</v>
      </c>
      <c r="D23" s="151">
        <v>0</v>
      </c>
      <c r="E23" s="253" t="s">
        <v>68</v>
      </c>
      <c r="F23" s="242" t="s">
        <v>69</v>
      </c>
      <c r="G23" s="152">
        <v>0</v>
      </c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0</v>
      </c>
      <c r="H24" s="152">
        <v>0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270</v>
      </c>
      <c r="H25" s="154">
        <f>H19+H20+H21</f>
        <v>270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0</v>
      </c>
      <c r="D26" s="151">
        <v>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17064</v>
      </c>
      <c r="H27" s="154">
        <f>SUM(H28:H30)</f>
        <v>15469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17064</v>
      </c>
      <c r="H28" s="152">
        <v>15469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>
        <v>0</v>
      </c>
      <c r="D30" s="151">
        <v>0</v>
      </c>
      <c r="E30" s="237" t="s">
        <v>92</v>
      </c>
      <c r="F30" s="242" t="s">
        <v>93</v>
      </c>
      <c r="G30" s="158">
        <v>0</v>
      </c>
      <c r="H30" s="158">
        <v>0</v>
      </c>
    </row>
    <row r="31" spans="1:13" ht="15">
      <c r="A31" s="235" t="s">
        <v>94</v>
      </c>
      <c r="B31" s="241" t="s">
        <v>95</v>
      </c>
      <c r="C31" s="317">
        <v>0</v>
      </c>
      <c r="D31" s="317">
        <v>0</v>
      </c>
      <c r="E31" s="253" t="s">
        <v>96</v>
      </c>
      <c r="F31" s="242" t="s">
        <v>97</v>
      </c>
      <c r="G31" s="152">
        <v>3443</v>
      </c>
      <c r="H31" s="152">
        <v>1595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20507</v>
      </c>
      <c r="H33" s="154">
        <f>H27+H31+H32</f>
        <v>17064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5144</v>
      </c>
      <c r="D34" s="155">
        <f>SUM(D35:D38)</f>
        <v>16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5128</v>
      </c>
      <c r="D35" s="151">
        <v>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0</v>
      </c>
      <c r="D36" s="151">
        <v>0</v>
      </c>
      <c r="E36" s="237" t="s">
        <v>110</v>
      </c>
      <c r="F36" s="261" t="s">
        <v>111</v>
      </c>
      <c r="G36" s="154">
        <f>G25+G17+G33</f>
        <v>21777</v>
      </c>
      <c r="H36" s="154">
        <f>H25+H17+H33</f>
        <v>18334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16</v>
      </c>
      <c r="D38" s="151">
        <v>16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0</v>
      </c>
      <c r="D41" s="151">
        <v>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>
        <v>0</v>
      </c>
      <c r="D42" s="160">
        <v>0</v>
      </c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v>5768</v>
      </c>
      <c r="H44" s="152">
        <v>5768</v>
      </c>
    </row>
    <row r="45" spans="1:15" ht="15">
      <c r="A45" s="235" t="s">
        <v>136</v>
      </c>
      <c r="B45" s="249" t="s">
        <v>137</v>
      </c>
      <c r="C45" s="155">
        <f>C34+C39+C44</f>
        <v>5144</v>
      </c>
      <c r="D45" s="155">
        <f>D34+D39+D44</f>
        <v>16</v>
      </c>
      <c r="E45" s="251" t="s">
        <v>138</v>
      </c>
      <c r="F45" s="242" t="s">
        <v>139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2295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>
        <v>0</v>
      </c>
      <c r="E47" s="251" t="s">
        <v>145</v>
      </c>
      <c r="F47" s="242" t="s">
        <v>146</v>
      </c>
      <c r="G47" s="152">
        <v>9046</v>
      </c>
      <c r="H47" s="152">
        <v>9046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36</v>
      </c>
      <c r="H48" s="152">
        <v>36</v>
      </c>
    </row>
    <row r="49" spans="1:18" ht="15">
      <c r="A49" s="235" t="s">
        <v>151</v>
      </c>
      <c r="B49" s="241" t="s">
        <v>152</v>
      </c>
      <c r="C49" s="151">
        <v>0</v>
      </c>
      <c r="D49" s="151">
        <v>0</v>
      </c>
      <c r="E49" s="251" t="s">
        <v>51</v>
      </c>
      <c r="F49" s="245" t="s">
        <v>153</v>
      </c>
      <c r="G49" s="154">
        <f>SUM(G43:G48)</f>
        <v>17145</v>
      </c>
      <c r="H49" s="154">
        <f>SUM(H43:H48)</f>
        <v>14850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16</v>
      </c>
      <c r="H51" s="152">
        <v>16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0</v>
      </c>
      <c r="H52" s="152">
        <v>0</v>
      </c>
    </row>
    <row r="53" spans="1:8" ht="15">
      <c r="A53" s="235" t="s">
        <v>162</v>
      </c>
      <c r="B53" s="249" t="s">
        <v>163</v>
      </c>
      <c r="C53" s="151">
        <v>0</v>
      </c>
      <c r="D53" s="151">
        <v>0</v>
      </c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>
        <v>0</v>
      </c>
      <c r="D54" s="151">
        <v>0</v>
      </c>
      <c r="E54" s="237" t="s">
        <v>168</v>
      </c>
      <c r="F54" s="245" t="s">
        <v>169</v>
      </c>
      <c r="G54" s="152">
        <v>0</v>
      </c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45937</v>
      </c>
      <c r="D55" s="155">
        <f>D19+D20+D21+D27+D32+D45+D51+D53+D54</f>
        <v>34878</v>
      </c>
      <c r="E55" s="237" t="s">
        <v>172</v>
      </c>
      <c r="F55" s="261" t="s">
        <v>173</v>
      </c>
      <c r="G55" s="154">
        <f>G49+G51+G52+G53+G54</f>
        <v>17161</v>
      </c>
      <c r="H55" s="154">
        <f>H49+H51+H52+H53+H54</f>
        <v>14866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0</v>
      </c>
      <c r="D58" s="151">
        <v>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2073</v>
      </c>
      <c r="D59" s="151">
        <v>4217</v>
      </c>
      <c r="E59" s="251" t="s">
        <v>181</v>
      </c>
      <c r="F59" s="242" t="s">
        <v>182</v>
      </c>
      <c r="G59" s="152">
        <v>0</v>
      </c>
      <c r="H59" s="152">
        <v>0</v>
      </c>
      <c r="M59" s="157"/>
    </row>
    <row r="60" spans="1:8" ht="15">
      <c r="A60" s="235" t="s">
        <v>183</v>
      </c>
      <c r="B60" s="241" t="s">
        <v>184</v>
      </c>
      <c r="C60" s="151">
        <v>411</v>
      </c>
      <c r="D60" s="151">
        <v>1295</v>
      </c>
      <c r="E60" s="237" t="s">
        <v>185</v>
      </c>
      <c r="F60" s="242" t="s">
        <v>186</v>
      </c>
      <c r="G60" s="152">
        <v>5892</v>
      </c>
      <c r="H60" s="152">
        <v>4580</v>
      </c>
    </row>
    <row r="61" spans="1:18" ht="15">
      <c r="A61" s="235" t="s">
        <v>187</v>
      </c>
      <c r="B61" s="244" t="s">
        <v>188</v>
      </c>
      <c r="C61" s="151">
        <v>646</v>
      </c>
      <c r="D61" s="151">
        <v>1718</v>
      </c>
      <c r="E61" s="243" t="s">
        <v>189</v>
      </c>
      <c r="F61" s="272" t="s">
        <v>190</v>
      </c>
      <c r="G61" s="154">
        <f>SUM(G62:G68)</f>
        <v>10535</v>
      </c>
      <c r="H61" s="154">
        <f>SUM(H62:H68)</f>
        <v>7693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>
        <v>0</v>
      </c>
      <c r="E62" s="243" t="s">
        <v>193</v>
      </c>
      <c r="F62" s="242" t="s">
        <v>194</v>
      </c>
      <c r="G62" s="152">
        <v>5399</v>
      </c>
      <c r="H62" s="152">
        <v>3864</v>
      </c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>
        <v>1140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3130</v>
      </c>
      <c r="D64" s="155">
        <f>SUM(D58:D63)</f>
        <v>7230</v>
      </c>
      <c r="E64" s="237" t="s">
        <v>200</v>
      </c>
      <c r="F64" s="242" t="s">
        <v>201</v>
      </c>
      <c r="G64" s="152">
        <v>2249</v>
      </c>
      <c r="H64" s="152">
        <v>2810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1107</v>
      </c>
      <c r="H65" s="152">
        <v>785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118</v>
      </c>
      <c r="H66" s="152">
        <v>112</v>
      </c>
    </row>
    <row r="67" spans="1:8" ht="15">
      <c r="A67" s="235" t="s">
        <v>207</v>
      </c>
      <c r="B67" s="241" t="s">
        <v>208</v>
      </c>
      <c r="C67" s="151">
        <v>102</v>
      </c>
      <c r="D67" s="151">
        <v>183</v>
      </c>
      <c r="E67" s="237" t="s">
        <v>209</v>
      </c>
      <c r="F67" s="242" t="s">
        <v>210</v>
      </c>
      <c r="G67" s="152">
        <v>43</v>
      </c>
      <c r="H67" s="152">
        <v>40</v>
      </c>
    </row>
    <row r="68" spans="1:8" ht="15">
      <c r="A68" s="235" t="s">
        <v>211</v>
      </c>
      <c r="B68" s="241" t="s">
        <v>212</v>
      </c>
      <c r="C68" s="151">
        <v>2116</v>
      </c>
      <c r="D68" s="151">
        <v>1561</v>
      </c>
      <c r="E68" s="237" t="s">
        <v>213</v>
      </c>
      <c r="F68" s="242" t="s">
        <v>214</v>
      </c>
      <c r="G68" s="152">
        <v>479</v>
      </c>
      <c r="H68" s="152">
        <v>82</v>
      </c>
    </row>
    <row r="69" spans="1:8" ht="15">
      <c r="A69" s="235" t="s">
        <v>215</v>
      </c>
      <c r="B69" s="241" t="s">
        <v>216</v>
      </c>
      <c r="C69" s="151">
        <v>0</v>
      </c>
      <c r="D69" s="151">
        <v>651</v>
      </c>
      <c r="E69" s="251" t="s">
        <v>78</v>
      </c>
      <c r="F69" s="242" t="s">
        <v>217</v>
      </c>
      <c r="G69" s="152">
        <v>21</v>
      </c>
      <c r="H69" s="152">
        <v>53</v>
      </c>
    </row>
    <row r="70" spans="1:8" ht="1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106</v>
      </c>
      <c r="H70" s="152">
        <v>106</v>
      </c>
    </row>
    <row r="71" spans="1:18" ht="15">
      <c r="A71" s="235" t="s">
        <v>222</v>
      </c>
      <c r="B71" s="241" t="s">
        <v>223</v>
      </c>
      <c r="C71" s="151">
        <v>0</v>
      </c>
      <c r="D71" s="151">
        <v>0</v>
      </c>
      <c r="E71" s="253" t="s">
        <v>46</v>
      </c>
      <c r="F71" s="273" t="s">
        <v>224</v>
      </c>
      <c r="G71" s="161">
        <f>G59+G60+G61+G69+G70</f>
        <v>16554</v>
      </c>
      <c r="H71" s="161">
        <f>H59+H60+H61+H69+H70</f>
        <v>12432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1258</v>
      </c>
      <c r="D74" s="151">
        <v>111</v>
      </c>
      <c r="E74" s="237" t="s">
        <v>231</v>
      </c>
      <c r="F74" s="280" t="s">
        <v>232</v>
      </c>
      <c r="G74" s="152">
        <v>0</v>
      </c>
      <c r="H74" s="152">
        <v>0</v>
      </c>
    </row>
    <row r="75" spans="1:15" ht="15">
      <c r="A75" s="235" t="s">
        <v>76</v>
      </c>
      <c r="B75" s="249" t="s">
        <v>233</v>
      </c>
      <c r="C75" s="155">
        <f>SUM(C67:C74)</f>
        <v>3476</v>
      </c>
      <c r="D75" s="155">
        <f>SUM(D67:D74)</f>
        <v>2506</v>
      </c>
      <c r="E75" s="251" t="s">
        <v>160</v>
      </c>
      <c r="F75" s="245" t="s">
        <v>234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0</v>
      </c>
      <c r="H76" s="152">
        <v>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0</v>
      </c>
      <c r="D79" s="151">
        <v>0</v>
      </c>
      <c r="E79" s="251" t="s">
        <v>242</v>
      </c>
      <c r="F79" s="261" t="s">
        <v>243</v>
      </c>
      <c r="G79" s="162">
        <f>G71+G74+G75+G76</f>
        <v>16554</v>
      </c>
      <c r="H79" s="162">
        <f>H71+H74+H75+H76</f>
        <v>12432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98</v>
      </c>
      <c r="D87" s="151">
        <v>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2851</v>
      </c>
      <c r="D88" s="151">
        <v>1009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2949</v>
      </c>
      <c r="D91" s="155">
        <f>SUM(D87:D90)</f>
        <v>1018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9555</v>
      </c>
      <c r="D93" s="155">
        <f>D64+D75+D84+D91+D92</f>
        <v>10754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55492</v>
      </c>
      <c r="D94" s="164">
        <f>D93+D55</f>
        <v>45632</v>
      </c>
      <c r="E94" s="449" t="s">
        <v>270</v>
      </c>
      <c r="F94" s="289" t="s">
        <v>271</v>
      </c>
      <c r="G94" s="165">
        <f>G36+G39+G55+G79</f>
        <v>55492</v>
      </c>
      <c r="H94" s="165">
        <f>H36+H39+H55+H79</f>
        <v>45632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872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857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16" right="0.24" top="0.62" bottom="0.73" header="0.16" footer="0.17"/>
  <pageSetup fitToHeight="1000" fitToWidth="1" horizontalDpi="300" verticalDpi="300" orientation="portrait" paperSize="9" scale="5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C21" sqref="C2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"АРТЕКС ИНЖНЕНЕРИНГ" АД</v>
      </c>
      <c r="C2" s="590"/>
      <c r="D2" s="590"/>
      <c r="E2" s="590"/>
      <c r="F2" s="577" t="s">
        <v>2</v>
      </c>
      <c r="G2" s="577"/>
      <c r="H2" s="526">
        <f>'справка №1-БАЛАНС'!H3</f>
        <v>175155346</v>
      </c>
    </row>
    <row r="3" spans="1:8" ht="15">
      <c r="A3" s="467" t="s">
        <v>275</v>
      </c>
      <c r="B3" s="590" t="str">
        <f>'справка №1-БАЛАНС'!E4</f>
        <v>неконсолидиран междинен отчет</v>
      </c>
      <c r="C3" s="590"/>
      <c r="D3" s="590"/>
      <c r="E3" s="590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6" t="str">
        <f>'справка №1-БАЛАНС'!E5</f>
        <v>01-01-2015 - 30-09-2015</v>
      </c>
      <c r="C4" s="576"/>
      <c r="D4" s="57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6671</v>
      </c>
      <c r="D9" s="46">
        <v>9629</v>
      </c>
      <c r="E9" s="298" t="s">
        <v>285</v>
      </c>
      <c r="F9" s="549" t="s">
        <v>286</v>
      </c>
      <c r="G9" s="550">
        <v>0</v>
      </c>
      <c r="H9" s="550">
        <v>0</v>
      </c>
    </row>
    <row r="10" spans="1:8" ht="12">
      <c r="A10" s="298" t="s">
        <v>287</v>
      </c>
      <c r="B10" s="299" t="s">
        <v>288</v>
      </c>
      <c r="C10" s="46">
        <v>4031</v>
      </c>
      <c r="D10" s="46">
        <v>4511</v>
      </c>
      <c r="E10" s="298" t="s">
        <v>289</v>
      </c>
      <c r="F10" s="549" t="s">
        <v>290</v>
      </c>
      <c r="G10" s="550">
        <v>0</v>
      </c>
      <c r="H10" s="550">
        <v>0</v>
      </c>
    </row>
    <row r="11" spans="1:8" ht="12">
      <c r="A11" s="298" t="s">
        <v>291</v>
      </c>
      <c r="B11" s="299" t="s">
        <v>292</v>
      </c>
      <c r="C11" s="46">
        <v>69</v>
      </c>
      <c r="D11" s="46">
        <v>91</v>
      </c>
      <c r="E11" s="300" t="s">
        <v>293</v>
      </c>
      <c r="F11" s="549" t="s">
        <v>294</v>
      </c>
      <c r="G11" s="550">
        <v>21245</v>
      </c>
      <c r="H11" s="550">
        <v>21233</v>
      </c>
    </row>
    <row r="12" spans="1:8" ht="12">
      <c r="A12" s="298" t="s">
        <v>295</v>
      </c>
      <c r="B12" s="299" t="s">
        <v>296</v>
      </c>
      <c r="C12" s="46">
        <v>1371</v>
      </c>
      <c r="D12" s="46">
        <v>1663</v>
      </c>
      <c r="E12" s="300" t="s">
        <v>78</v>
      </c>
      <c r="F12" s="549" t="s">
        <v>297</v>
      </c>
      <c r="G12" s="550">
        <v>0</v>
      </c>
      <c r="H12" s="550">
        <v>506</v>
      </c>
    </row>
    <row r="13" spans="1:18" ht="12">
      <c r="A13" s="298" t="s">
        <v>298</v>
      </c>
      <c r="B13" s="299" t="s">
        <v>299</v>
      </c>
      <c r="C13" s="46">
        <v>232</v>
      </c>
      <c r="D13" s="46">
        <v>284</v>
      </c>
      <c r="E13" s="301" t="s">
        <v>51</v>
      </c>
      <c r="F13" s="551" t="s">
        <v>300</v>
      </c>
      <c r="G13" s="548">
        <f>SUM(G9:G12)</f>
        <v>21245</v>
      </c>
      <c r="H13" s="548">
        <f>SUM(H9:H12)</f>
        <v>21739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1044</v>
      </c>
      <c r="D14" s="46">
        <v>69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2993</v>
      </c>
      <c r="D15" s="47">
        <v>2188</v>
      </c>
      <c r="E15" s="296" t="s">
        <v>305</v>
      </c>
      <c r="F15" s="554" t="s">
        <v>306</v>
      </c>
      <c r="G15" s="550">
        <v>0</v>
      </c>
      <c r="H15" s="550">
        <v>0</v>
      </c>
    </row>
    <row r="16" spans="1:8" ht="12">
      <c r="A16" s="298" t="s">
        <v>307</v>
      </c>
      <c r="B16" s="299" t="s">
        <v>308</v>
      </c>
      <c r="C16" s="47">
        <v>0</v>
      </c>
      <c r="D16" s="47">
        <v>8</v>
      </c>
      <c r="E16" s="298" t="s">
        <v>309</v>
      </c>
      <c r="F16" s="552" t="s">
        <v>310</v>
      </c>
      <c r="G16" s="555">
        <v>0</v>
      </c>
      <c r="H16" s="555">
        <v>0</v>
      </c>
    </row>
    <row r="17" spans="1:8" ht="12">
      <c r="A17" s="302" t="s">
        <v>311</v>
      </c>
      <c r="B17" s="299" t="s">
        <v>312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>
        <v>0</v>
      </c>
      <c r="D18" s="48">
        <v>0</v>
      </c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16411</v>
      </c>
      <c r="D19" s="49">
        <f>SUM(D9:D15)+D16</f>
        <v>18443</v>
      </c>
      <c r="E19" s="304" t="s">
        <v>317</v>
      </c>
      <c r="F19" s="552" t="s">
        <v>318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0</v>
      </c>
      <c r="H20" s="550">
        <v>0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0</v>
      </c>
      <c r="H21" s="550">
        <v>0</v>
      </c>
    </row>
    <row r="22" spans="1:8" ht="24">
      <c r="A22" s="304" t="s">
        <v>324</v>
      </c>
      <c r="B22" s="305" t="s">
        <v>325</v>
      </c>
      <c r="C22" s="46">
        <v>1002</v>
      </c>
      <c r="D22" s="46">
        <v>1512</v>
      </c>
      <c r="E22" s="304" t="s">
        <v>326</v>
      </c>
      <c r="F22" s="552" t="s">
        <v>327</v>
      </c>
      <c r="G22" s="550">
        <v>0</v>
      </c>
      <c r="H22" s="550">
        <v>0</v>
      </c>
    </row>
    <row r="23" spans="1:8" ht="24">
      <c r="A23" s="298" t="s">
        <v>328</v>
      </c>
      <c r="B23" s="305" t="s">
        <v>329</v>
      </c>
      <c r="C23" s="46">
        <v>0</v>
      </c>
      <c r="D23" s="46">
        <v>0</v>
      </c>
      <c r="E23" s="298" t="s">
        <v>330</v>
      </c>
      <c r="F23" s="552" t="s">
        <v>331</v>
      </c>
      <c r="G23" s="550">
        <v>0</v>
      </c>
      <c r="H23" s="550">
        <v>0</v>
      </c>
    </row>
    <row r="24" spans="1:18" ht="12">
      <c r="A24" s="298" t="s">
        <v>332</v>
      </c>
      <c r="B24" s="305" t="s">
        <v>333</v>
      </c>
      <c r="C24" s="46">
        <v>6</v>
      </c>
      <c r="D24" s="46">
        <v>7</v>
      </c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1008</v>
      </c>
      <c r="D26" s="49">
        <f>SUM(D22:D25)</f>
        <v>1519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17419</v>
      </c>
      <c r="D28" s="50">
        <f>D26+D19</f>
        <v>19962</v>
      </c>
      <c r="E28" s="127" t="s">
        <v>339</v>
      </c>
      <c r="F28" s="554" t="s">
        <v>340</v>
      </c>
      <c r="G28" s="548">
        <f>G13+G15+G24</f>
        <v>21245</v>
      </c>
      <c r="H28" s="548">
        <f>H13+H15+H24</f>
        <v>21739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3826</v>
      </c>
      <c r="D30" s="50">
        <f>IF((H28-D28)&gt;0,H28-D28,0)</f>
        <v>1777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>
        <v>0</v>
      </c>
      <c r="D31" s="46">
        <v>0</v>
      </c>
      <c r="E31" s="296" t="s">
        <v>856</v>
      </c>
      <c r="F31" s="552" t="s">
        <v>346</v>
      </c>
      <c r="G31" s="550">
        <v>0</v>
      </c>
      <c r="H31" s="550">
        <v>0</v>
      </c>
    </row>
    <row r="32" spans="1:8" ht="12">
      <c r="A32" s="296" t="s">
        <v>347</v>
      </c>
      <c r="B32" s="307" t="s">
        <v>348</v>
      </c>
      <c r="C32" s="46">
        <v>0</v>
      </c>
      <c r="D32" s="46">
        <v>0</v>
      </c>
      <c r="E32" s="296" t="s">
        <v>349</v>
      </c>
      <c r="F32" s="552" t="s">
        <v>350</v>
      </c>
      <c r="G32" s="550">
        <v>0</v>
      </c>
      <c r="H32" s="550">
        <v>0</v>
      </c>
    </row>
    <row r="33" spans="1:18" ht="12">
      <c r="A33" s="128" t="s">
        <v>351</v>
      </c>
      <c r="B33" s="306" t="s">
        <v>352</v>
      </c>
      <c r="C33" s="49">
        <f>C28-C31+C32</f>
        <v>17419</v>
      </c>
      <c r="D33" s="49">
        <f>D28-D31+D32</f>
        <v>19962</v>
      </c>
      <c r="E33" s="127" t="s">
        <v>353</v>
      </c>
      <c r="F33" s="554" t="s">
        <v>354</v>
      </c>
      <c r="G33" s="53">
        <f>G32-G31+G28</f>
        <v>21245</v>
      </c>
      <c r="H33" s="53">
        <f>H32-H31+H28</f>
        <v>21739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3826</v>
      </c>
      <c r="D34" s="50">
        <f>IF((H33-D33)&gt;0,H33-D33,0)</f>
        <v>1777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383</v>
      </c>
      <c r="D35" s="49">
        <f>D36+D37+D38</f>
        <v>182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383</v>
      </c>
      <c r="D36" s="46">
        <v>182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3443</v>
      </c>
      <c r="D39" s="460">
        <f>+IF((H33-D33-D35)&gt;0,H33-D33-D35,0)</f>
        <v>1595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8" t="s">
        <v>373</v>
      </c>
      <c r="G40" s="550">
        <v>0</v>
      </c>
      <c r="H40" s="550">
        <v>0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3443</v>
      </c>
      <c r="D41" s="52">
        <f>IF(H39=0,IF(D39-D40&gt;0,D39-D40+H40,0),IF(H39-H40&lt;0,H40-H39+D39,0))</f>
        <v>1595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21245</v>
      </c>
      <c r="D42" s="53">
        <f>D33+D35+D39</f>
        <v>21739</v>
      </c>
      <c r="E42" s="128" t="s">
        <v>380</v>
      </c>
      <c r="F42" s="129" t="s">
        <v>381</v>
      </c>
      <c r="G42" s="53">
        <f>G39+G33</f>
        <v>21245</v>
      </c>
      <c r="H42" s="53">
        <f>H39+H33</f>
        <v>21739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863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42277</v>
      </c>
      <c r="C48" s="427" t="s">
        <v>382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9"/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3">
      <selection activeCell="C47" sqref="C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"АРТЕКС ИНЖНЕНЕРИНГ" АД</v>
      </c>
      <c r="C4" s="541" t="s">
        <v>2</v>
      </c>
      <c r="D4" s="541">
        <f>'справка №1-БАЛАНС'!H3</f>
        <v>175155346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 междинен отчет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01-01-2015 - 30-09-2015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30188</v>
      </c>
      <c r="D10" s="54">
        <v>28532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-26874</v>
      </c>
      <c r="D11" s="54">
        <v>-22101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-1515</v>
      </c>
      <c r="D13" s="54">
        <v>-1846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-161</v>
      </c>
      <c r="D15" s="54">
        <v>-167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-6</v>
      </c>
      <c r="D18" s="54">
        <v>-7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0</v>
      </c>
      <c r="D19" s="54">
        <v>505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1632</v>
      </c>
      <c r="D20" s="55">
        <f>SUM(D10:D19)</f>
        <v>4916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-23</v>
      </c>
      <c r="D22" s="54">
        <v>-55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0</v>
      </c>
      <c r="D23" s="54">
        <v>1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-23</v>
      </c>
      <c r="D32" s="55">
        <f>SUM(D22:D31)</f>
        <v>-54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0</v>
      </c>
      <c r="D34" s="54">
        <v>0</v>
      </c>
      <c r="E34" s="130"/>
      <c r="F34" s="130"/>
    </row>
    <row r="35" spans="1:6" ht="12">
      <c r="A35" s="334" t="s">
        <v>434</v>
      </c>
      <c r="B35" s="333" t="s">
        <v>435</v>
      </c>
      <c r="C35" s="54">
        <v>0</v>
      </c>
      <c r="D35" s="54">
        <v>0</v>
      </c>
      <c r="E35" s="130"/>
      <c r="F35" s="130"/>
    </row>
    <row r="36" spans="1:6" ht="12">
      <c r="A36" s="332" t="s">
        <v>436</v>
      </c>
      <c r="B36" s="333" t="s">
        <v>437</v>
      </c>
      <c r="C36" s="54">
        <v>9655</v>
      </c>
      <c r="D36" s="54">
        <v>2893</v>
      </c>
      <c r="E36" s="130"/>
      <c r="F36" s="130"/>
    </row>
    <row r="37" spans="1:6" ht="12">
      <c r="A37" s="332" t="s">
        <v>438</v>
      </c>
      <c r="B37" s="333" t="s">
        <v>439</v>
      </c>
      <c r="C37" s="54">
        <v>-8343</v>
      </c>
      <c r="D37" s="54">
        <v>-5823</v>
      </c>
      <c r="E37" s="130"/>
      <c r="F37" s="130"/>
    </row>
    <row r="38" spans="1:6" ht="12">
      <c r="A38" s="332" t="s">
        <v>440</v>
      </c>
      <c r="B38" s="333" t="s">
        <v>441</v>
      </c>
      <c r="C38" s="54">
        <v>0</v>
      </c>
      <c r="D38" s="54">
        <v>0</v>
      </c>
      <c r="E38" s="130"/>
      <c r="F38" s="130"/>
    </row>
    <row r="39" spans="1:6" ht="12">
      <c r="A39" s="332" t="s">
        <v>442</v>
      </c>
      <c r="B39" s="333" t="s">
        <v>443</v>
      </c>
      <c r="C39" s="54">
        <v>-925</v>
      </c>
      <c r="D39" s="54">
        <v>-1578</v>
      </c>
      <c r="E39" s="130"/>
      <c r="F39" s="130"/>
    </row>
    <row r="40" spans="1:6" ht="12">
      <c r="A40" s="332" t="s">
        <v>444</v>
      </c>
      <c r="B40" s="333" t="s">
        <v>445</v>
      </c>
      <c r="C40" s="54">
        <v>0</v>
      </c>
      <c r="D40" s="54">
        <v>0</v>
      </c>
      <c r="E40" s="130"/>
      <c r="F40" s="130"/>
    </row>
    <row r="41" spans="1:8" ht="12">
      <c r="A41" s="332" t="s">
        <v>446</v>
      </c>
      <c r="B41" s="333" t="s">
        <v>447</v>
      </c>
      <c r="C41" s="54">
        <v>-65</v>
      </c>
      <c r="D41" s="54">
        <v>-103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322</v>
      </c>
      <c r="D42" s="55">
        <f>SUM(D34:D41)</f>
        <v>-4611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1931</v>
      </c>
      <c r="D43" s="55">
        <f>D42+D32+D20</f>
        <v>251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1018</v>
      </c>
      <c r="D44" s="132">
        <v>767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2949</v>
      </c>
      <c r="D45" s="55">
        <f>D44+D43</f>
        <v>1018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2949</v>
      </c>
      <c r="D46" s="56">
        <v>1018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8" right="0.7480314960629921" top="0.34" bottom="0.984251968503937" header="0.16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2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460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"АРТЕКС ИНЖНЕНЕРИНГ"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175155346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 междинен отчет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01-01-2015 - 30-09-2015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270</v>
      </c>
      <c r="G11" s="58">
        <f>'справка №1-БАЛАНС'!H23</f>
        <v>0</v>
      </c>
      <c r="H11" s="60">
        <v>0</v>
      </c>
      <c r="I11" s="58">
        <f>'справка №1-БАЛАНС'!H28+'справка №1-БАЛАНС'!H31</f>
        <v>17064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18334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486</v>
      </c>
      <c r="B14" s="8" t="s">
        <v>487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488</v>
      </c>
      <c r="B15" s="17" t="s">
        <v>489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270</v>
      </c>
      <c r="G15" s="61">
        <f t="shared" si="2"/>
        <v>0</v>
      </c>
      <c r="H15" s="61">
        <f t="shared" si="2"/>
        <v>0</v>
      </c>
      <c r="I15" s="61">
        <f t="shared" si="2"/>
        <v>17064</v>
      </c>
      <c r="J15" s="61">
        <f t="shared" si="2"/>
        <v>0</v>
      </c>
      <c r="K15" s="61">
        <f t="shared" si="2"/>
        <v>0</v>
      </c>
      <c r="L15" s="344">
        <f t="shared" si="1"/>
        <v>18334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3443</v>
      </c>
      <c r="J16" s="345">
        <f>+'справка №1-БАЛАНС'!G32</f>
        <v>0</v>
      </c>
      <c r="K16" s="60">
        <v>0</v>
      </c>
      <c r="L16" s="344">
        <f t="shared" si="1"/>
        <v>3443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496</v>
      </c>
      <c r="B19" s="18" t="s">
        <v>497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498</v>
      </c>
      <c r="B20" s="8" t="s">
        <v>499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504</v>
      </c>
      <c r="B23" s="8" t="s">
        <v>505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504</v>
      </c>
      <c r="B26" s="8" t="s">
        <v>509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510</v>
      </c>
      <c r="B27" s="8" t="s">
        <v>511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512</v>
      </c>
      <c r="B28" s="8" t="s">
        <v>513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270</v>
      </c>
      <c r="G29" s="59">
        <f t="shared" si="6"/>
        <v>0</v>
      </c>
      <c r="H29" s="59">
        <f t="shared" si="6"/>
        <v>0</v>
      </c>
      <c r="I29" s="59">
        <f t="shared" si="6"/>
        <v>20507</v>
      </c>
      <c r="J29" s="59">
        <f t="shared" si="6"/>
        <v>0</v>
      </c>
      <c r="K29" s="59">
        <f t="shared" si="6"/>
        <v>0</v>
      </c>
      <c r="L29" s="344">
        <f t="shared" si="1"/>
        <v>21777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518</v>
      </c>
      <c r="B31" s="8" t="s">
        <v>519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270</v>
      </c>
      <c r="G32" s="59">
        <f t="shared" si="7"/>
        <v>0</v>
      </c>
      <c r="H32" s="59">
        <f t="shared" si="7"/>
        <v>0</v>
      </c>
      <c r="I32" s="59">
        <f t="shared" si="7"/>
        <v>20507</v>
      </c>
      <c r="J32" s="59">
        <f t="shared" si="7"/>
        <v>0</v>
      </c>
      <c r="K32" s="59">
        <f t="shared" si="7"/>
        <v>0</v>
      </c>
      <c r="L32" s="344">
        <f t="shared" si="1"/>
        <v>21777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D19" sqref="D19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"АРТЕКС ИНЖНЕНЕРИНГ"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175155346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01-01-2015 - 30-09-2015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9" t="s">
        <v>530</v>
      </c>
      <c r="R5" s="599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0"/>
      <c r="R6" s="60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</v>
      </c>
      <c r="E9" s="189">
        <v>0</v>
      </c>
      <c r="F9" s="189">
        <v>0</v>
      </c>
      <c r="G9" s="74">
        <f>D9+E9-F9</f>
        <v>1</v>
      </c>
      <c r="H9" s="65">
        <v>0</v>
      </c>
      <c r="I9" s="65">
        <v>0</v>
      </c>
      <c r="J9" s="74">
        <f>G9+H9-I9</f>
        <v>1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430</v>
      </c>
      <c r="E10" s="189">
        <v>0</v>
      </c>
      <c r="F10" s="189">
        <v>0</v>
      </c>
      <c r="G10" s="74">
        <f aca="true" t="shared" si="2" ref="G10:G39">D10+E10-F10</f>
        <v>430</v>
      </c>
      <c r="H10" s="65">
        <v>0</v>
      </c>
      <c r="I10" s="65">
        <v>0</v>
      </c>
      <c r="J10" s="74">
        <f aca="true" t="shared" si="3" ref="J10:J39">G10+H10-I10</f>
        <v>430</v>
      </c>
      <c r="K10" s="65">
        <v>43</v>
      </c>
      <c r="L10" s="65">
        <v>13</v>
      </c>
      <c r="M10" s="65">
        <v>0</v>
      </c>
      <c r="N10" s="74">
        <f aca="true" t="shared" si="4" ref="N10:N39">K10+L10-M10</f>
        <v>56</v>
      </c>
      <c r="O10" s="65">
        <v>0</v>
      </c>
      <c r="P10" s="65">
        <v>0</v>
      </c>
      <c r="Q10" s="74">
        <f t="shared" si="0"/>
        <v>56</v>
      </c>
      <c r="R10" s="74">
        <f t="shared" si="1"/>
        <v>374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1656</v>
      </c>
      <c r="E11" s="189">
        <v>2</v>
      </c>
      <c r="F11" s="189">
        <v>0</v>
      </c>
      <c r="G11" s="74">
        <f t="shared" si="2"/>
        <v>1658</v>
      </c>
      <c r="H11" s="65">
        <v>0</v>
      </c>
      <c r="I11" s="65">
        <v>0</v>
      </c>
      <c r="J11" s="74">
        <f t="shared" si="3"/>
        <v>1658</v>
      </c>
      <c r="K11" s="65">
        <v>1600</v>
      </c>
      <c r="L11" s="65">
        <v>29</v>
      </c>
      <c r="M11" s="65">
        <v>0</v>
      </c>
      <c r="N11" s="74">
        <f t="shared" si="4"/>
        <v>1629</v>
      </c>
      <c r="O11" s="65">
        <v>0</v>
      </c>
      <c r="P11" s="65">
        <v>0</v>
      </c>
      <c r="Q11" s="74">
        <f t="shared" si="0"/>
        <v>1629</v>
      </c>
      <c r="R11" s="74">
        <f t="shared" si="1"/>
        <v>29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380</v>
      </c>
      <c r="E13" s="189">
        <v>0</v>
      </c>
      <c r="F13" s="189">
        <v>0</v>
      </c>
      <c r="G13" s="74">
        <f t="shared" si="2"/>
        <v>380</v>
      </c>
      <c r="H13" s="65">
        <v>0</v>
      </c>
      <c r="I13" s="65">
        <v>0</v>
      </c>
      <c r="J13" s="74">
        <f t="shared" si="3"/>
        <v>380</v>
      </c>
      <c r="K13" s="65">
        <v>320</v>
      </c>
      <c r="L13" s="65">
        <v>18</v>
      </c>
      <c r="M13" s="65">
        <v>0</v>
      </c>
      <c r="N13" s="74">
        <f t="shared" si="4"/>
        <v>338</v>
      </c>
      <c r="O13" s="65">
        <v>0</v>
      </c>
      <c r="P13" s="65">
        <v>0</v>
      </c>
      <c r="Q13" s="74">
        <f t="shared" si="0"/>
        <v>338</v>
      </c>
      <c r="R13" s="74">
        <f t="shared" si="1"/>
        <v>42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241</v>
      </c>
      <c r="E14" s="189">
        <v>21</v>
      </c>
      <c r="F14" s="189">
        <v>0</v>
      </c>
      <c r="G14" s="74">
        <f t="shared" si="2"/>
        <v>262</v>
      </c>
      <c r="H14" s="65">
        <v>0</v>
      </c>
      <c r="I14" s="65">
        <v>0</v>
      </c>
      <c r="J14" s="74">
        <f t="shared" si="3"/>
        <v>262</v>
      </c>
      <c r="K14" s="65">
        <v>213</v>
      </c>
      <c r="L14" s="65">
        <v>9</v>
      </c>
      <c r="M14" s="65">
        <v>0</v>
      </c>
      <c r="N14" s="74">
        <f t="shared" si="4"/>
        <v>222</v>
      </c>
      <c r="O14" s="65">
        <v>0</v>
      </c>
      <c r="P14" s="65">
        <v>0</v>
      </c>
      <c r="Q14" s="74">
        <f t="shared" si="0"/>
        <v>222</v>
      </c>
      <c r="R14" s="74">
        <f t="shared" si="1"/>
        <v>40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65">
        <v>0</v>
      </c>
      <c r="I15" s="65">
        <v>0</v>
      </c>
      <c r="J15" s="74">
        <f t="shared" si="3"/>
        <v>0</v>
      </c>
      <c r="K15" s="458">
        <v>0</v>
      </c>
      <c r="L15" s="65">
        <v>0</v>
      </c>
      <c r="M15" s="65">
        <v>0</v>
      </c>
      <c r="N15" s="74">
        <f t="shared" si="4"/>
        <v>0</v>
      </c>
      <c r="O15" s="65">
        <v>0</v>
      </c>
      <c r="P15" s="65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0</v>
      </c>
      <c r="E16" s="189">
        <v>0</v>
      </c>
      <c r="F16" s="189">
        <v>0</v>
      </c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2708</v>
      </c>
      <c r="E17" s="194">
        <f>SUM(E9:E16)</f>
        <v>23</v>
      </c>
      <c r="F17" s="194">
        <f>SUM(F9:F16)</f>
        <v>0</v>
      </c>
      <c r="G17" s="74">
        <f t="shared" si="2"/>
        <v>2731</v>
      </c>
      <c r="H17" s="75">
        <f>SUM(H9:H16)</f>
        <v>0</v>
      </c>
      <c r="I17" s="75">
        <f>SUM(I9:I16)</f>
        <v>0</v>
      </c>
      <c r="J17" s="74">
        <f t="shared" si="3"/>
        <v>2731</v>
      </c>
      <c r="K17" s="75">
        <f>SUM(K9:K16)</f>
        <v>2176</v>
      </c>
      <c r="L17" s="75">
        <f>SUM(L9:L16)</f>
        <v>69</v>
      </c>
      <c r="M17" s="75">
        <f>SUM(M9:M16)</f>
        <v>0</v>
      </c>
      <c r="N17" s="74">
        <f t="shared" si="4"/>
        <v>2245</v>
      </c>
      <c r="O17" s="75">
        <f>SUM(O9:O16)</f>
        <v>0</v>
      </c>
      <c r="P17" s="75">
        <f>SUM(P9:P16)</f>
        <v>0</v>
      </c>
      <c r="Q17" s="74">
        <f t="shared" si="5"/>
        <v>2245</v>
      </c>
      <c r="R17" s="74">
        <f t="shared" si="6"/>
        <v>486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34330</v>
      </c>
      <c r="E18" s="187">
        <v>5977</v>
      </c>
      <c r="F18" s="187">
        <v>0</v>
      </c>
      <c r="G18" s="74">
        <f t="shared" si="2"/>
        <v>40307</v>
      </c>
      <c r="H18" s="63">
        <v>0</v>
      </c>
      <c r="I18" s="63">
        <v>0</v>
      </c>
      <c r="J18" s="74">
        <f t="shared" si="3"/>
        <v>40307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40307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4</v>
      </c>
      <c r="E22" s="189">
        <v>0</v>
      </c>
      <c r="F22" s="189">
        <v>0</v>
      </c>
      <c r="G22" s="74">
        <f t="shared" si="2"/>
        <v>4</v>
      </c>
      <c r="H22" s="65">
        <v>0</v>
      </c>
      <c r="I22" s="65">
        <v>0</v>
      </c>
      <c r="J22" s="74">
        <f t="shared" si="3"/>
        <v>4</v>
      </c>
      <c r="K22" s="65">
        <v>4</v>
      </c>
      <c r="L22" s="65">
        <v>0</v>
      </c>
      <c r="M22" s="65">
        <v>0</v>
      </c>
      <c r="N22" s="74">
        <f t="shared" si="4"/>
        <v>4</v>
      </c>
      <c r="O22" s="65">
        <v>0</v>
      </c>
      <c r="P22" s="65">
        <v>0</v>
      </c>
      <c r="Q22" s="74">
        <f t="shared" si="5"/>
        <v>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</v>
      </c>
      <c r="H25" s="66">
        <f t="shared" si="7"/>
        <v>0</v>
      </c>
      <c r="I25" s="66">
        <f t="shared" si="7"/>
        <v>0</v>
      </c>
      <c r="J25" s="67">
        <f t="shared" si="3"/>
        <v>4</v>
      </c>
      <c r="K25" s="66">
        <f t="shared" si="7"/>
        <v>4</v>
      </c>
      <c r="L25" s="66">
        <f t="shared" si="7"/>
        <v>0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16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</v>
      </c>
      <c r="H27" s="70">
        <f t="shared" si="8"/>
        <v>0</v>
      </c>
      <c r="I27" s="70">
        <f t="shared" si="8"/>
        <v>0</v>
      </c>
      <c r="J27" s="71">
        <f t="shared" si="3"/>
        <v>16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65">
        <v>0</v>
      </c>
      <c r="I29" s="65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65">
        <v>0</v>
      </c>
      <c r="I30" s="65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16</v>
      </c>
      <c r="E31" s="189">
        <v>0</v>
      </c>
      <c r="F31" s="189">
        <v>0</v>
      </c>
      <c r="G31" s="74">
        <f t="shared" si="2"/>
        <v>16</v>
      </c>
      <c r="H31" s="65">
        <v>0</v>
      </c>
      <c r="I31" s="65">
        <v>0</v>
      </c>
      <c r="J31" s="74">
        <f t="shared" si="3"/>
        <v>16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16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16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</v>
      </c>
      <c r="H38" s="75">
        <f t="shared" si="12"/>
        <v>0</v>
      </c>
      <c r="I38" s="75">
        <f t="shared" si="12"/>
        <v>0</v>
      </c>
      <c r="J38" s="74">
        <f t="shared" si="3"/>
        <v>16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37058</v>
      </c>
      <c r="E40" s="438">
        <f>E17+E18+E19+E25+E38+E39</f>
        <v>6000</v>
      </c>
      <c r="F40" s="438">
        <f aca="true" t="shared" si="13" ref="F40:R40">F17+F18+F19+F25+F38+F39</f>
        <v>0</v>
      </c>
      <c r="G40" s="438">
        <f t="shared" si="13"/>
        <v>43058</v>
      </c>
      <c r="H40" s="438">
        <f t="shared" si="13"/>
        <v>0</v>
      </c>
      <c r="I40" s="438">
        <f t="shared" si="13"/>
        <v>0</v>
      </c>
      <c r="J40" s="438">
        <f t="shared" si="13"/>
        <v>43058</v>
      </c>
      <c r="K40" s="438">
        <f t="shared" si="13"/>
        <v>2180</v>
      </c>
      <c r="L40" s="438">
        <f t="shared" si="13"/>
        <v>69</v>
      </c>
      <c r="M40" s="438">
        <f t="shared" si="13"/>
        <v>0</v>
      </c>
      <c r="N40" s="438">
        <f t="shared" si="13"/>
        <v>2249</v>
      </c>
      <c r="O40" s="438">
        <f t="shared" si="13"/>
        <v>0</v>
      </c>
      <c r="P40" s="438">
        <f t="shared" si="13"/>
        <v>0</v>
      </c>
      <c r="Q40" s="438">
        <f t="shared" si="13"/>
        <v>2249</v>
      </c>
      <c r="R40" s="438">
        <f t="shared" si="13"/>
        <v>40809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597" t="s">
        <v>782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abSelected="1" workbookViewId="0" topLeftCell="A1">
      <selection activeCell="E2" sqref="E2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"АРТЕКС ИНЖНЕНЕРИНГ" АД</v>
      </c>
      <c r="C3" s="620"/>
      <c r="D3" s="526" t="s">
        <v>2</v>
      </c>
      <c r="E3" s="107">
        <f>'справка №1-БАЛАНС'!H3</f>
        <v>175155346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01-01-2015 - 30-09-2015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102</v>
      </c>
      <c r="D24" s="119">
        <f>SUM(D25:D27)</f>
        <v>102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34</v>
      </c>
      <c r="D25" s="108">
        <v>34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68</v>
      </c>
      <c r="D26" s="108">
        <v>68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2116</v>
      </c>
      <c r="D28" s="108">
        <v>2116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1258</v>
      </c>
      <c r="D38" s="105">
        <f>SUM(D39:D42)</f>
        <v>1258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1258</v>
      </c>
      <c r="D42" s="108">
        <v>1258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3476</v>
      </c>
      <c r="D43" s="104">
        <f>D24+D28+D29+D31+D30+D32+D33+D38</f>
        <v>3476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3476</v>
      </c>
      <c r="D44" s="103">
        <f>D43+D21+D19+D9</f>
        <v>3476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692</v>
      </c>
      <c r="B54" s="397" t="s">
        <v>693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677</v>
      </c>
      <c r="B55" s="397" t="s">
        <v>694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695</v>
      </c>
      <c r="B56" s="397" t="s">
        <v>696</v>
      </c>
      <c r="C56" s="103">
        <f>C57+C59</f>
        <v>5768</v>
      </c>
      <c r="D56" s="103">
        <f>D57+D59</f>
        <v>0</v>
      </c>
      <c r="E56" s="119">
        <f t="shared" si="1"/>
        <v>5768</v>
      </c>
      <c r="F56" s="103">
        <f>F57+F59</f>
        <v>5768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5768</v>
      </c>
      <c r="D57" s="108">
        <v>0</v>
      </c>
      <c r="E57" s="119">
        <f t="shared" si="1"/>
        <v>5768</v>
      </c>
      <c r="F57" s="108">
        <v>5768</v>
      </c>
    </row>
    <row r="58" spans="1:6" ht="12">
      <c r="A58" s="406" t="s">
        <v>699</v>
      </c>
      <c r="B58" s="397" t="s">
        <v>700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701</v>
      </c>
      <c r="B59" s="397" t="s">
        <v>702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699</v>
      </c>
      <c r="B60" s="397" t="s">
        <v>703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138</v>
      </c>
      <c r="B61" s="397" t="s">
        <v>704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141</v>
      </c>
      <c r="B62" s="397" t="s">
        <v>705</v>
      </c>
      <c r="C62" s="108">
        <v>2295</v>
      </c>
      <c r="D62" s="108">
        <v>0</v>
      </c>
      <c r="E62" s="119">
        <f t="shared" si="1"/>
        <v>2295</v>
      </c>
      <c r="F62" s="110">
        <v>0</v>
      </c>
    </row>
    <row r="63" spans="1:6" ht="12">
      <c r="A63" s="396" t="s">
        <v>706</v>
      </c>
      <c r="B63" s="397" t="s">
        <v>707</v>
      </c>
      <c r="C63" s="108">
        <v>9046</v>
      </c>
      <c r="D63" s="108">
        <v>0</v>
      </c>
      <c r="E63" s="119">
        <f t="shared" si="1"/>
        <v>9046</v>
      </c>
      <c r="F63" s="110">
        <v>9046</v>
      </c>
    </row>
    <row r="64" spans="1:6" ht="12">
      <c r="A64" s="396" t="s">
        <v>708</v>
      </c>
      <c r="B64" s="397" t="s">
        <v>709</v>
      </c>
      <c r="C64" s="108">
        <v>36</v>
      </c>
      <c r="D64" s="108">
        <v>0</v>
      </c>
      <c r="E64" s="119">
        <f t="shared" si="1"/>
        <v>36</v>
      </c>
      <c r="F64" s="110">
        <v>36</v>
      </c>
    </row>
    <row r="65" spans="1:6" ht="12">
      <c r="A65" s="396" t="s">
        <v>710</v>
      </c>
      <c r="B65" s="397" t="s">
        <v>711</v>
      </c>
      <c r="C65" s="109">
        <v>36</v>
      </c>
      <c r="D65" s="109">
        <v>0</v>
      </c>
      <c r="E65" s="119">
        <f t="shared" si="1"/>
        <v>36</v>
      </c>
      <c r="F65" s="111">
        <v>36</v>
      </c>
    </row>
    <row r="66" spans="1:16" ht="12">
      <c r="A66" s="398" t="s">
        <v>712</v>
      </c>
      <c r="B66" s="394" t="s">
        <v>713</v>
      </c>
      <c r="C66" s="103">
        <f>C52+C56+C61+C62+C63+C64</f>
        <v>17145</v>
      </c>
      <c r="D66" s="103">
        <f>D52+D56+D61+D62+D63+D64</f>
        <v>0</v>
      </c>
      <c r="E66" s="119">
        <f t="shared" si="1"/>
        <v>17145</v>
      </c>
      <c r="F66" s="103">
        <f>F52+F56+F61+F62+F63+F64</f>
        <v>14850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5399</v>
      </c>
      <c r="D71" s="105">
        <f>SUM(D72:D74)</f>
        <v>5399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721</v>
      </c>
      <c r="B73" s="397" t="s">
        <v>722</v>
      </c>
      <c r="C73" s="108">
        <v>0</v>
      </c>
      <c r="D73" s="108">
        <v>0</v>
      </c>
      <c r="E73" s="119">
        <f t="shared" si="1"/>
        <v>0</v>
      </c>
      <c r="F73" s="110">
        <v>0</v>
      </c>
    </row>
    <row r="74" spans="1:6" ht="12">
      <c r="A74" s="408" t="s">
        <v>723</v>
      </c>
      <c r="B74" s="397" t="s">
        <v>724</v>
      </c>
      <c r="C74" s="108">
        <v>5399</v>
      </c>
      <c r="D74" s="108">
        <v>5399</v>
      </c>
      <c r="E74" s="119">
        <f t="shared" si="1"/>
        <v>0</v>
      </c>
      <c r="F74" s="110">
        <v>0</v>
      </c>
    </row>
    <row r="75" spans="1:16" ht="24">
      <c r="A75" s="396" t="s">
        <v>695</v>
      </c>
      <c r="B75" s="397" t="s">
        <v>725</v>
      </c>
      <c r="C75" s="103">
        <f>C76+C78</f>
        <v>1140</v>
      </c>
      <c r="D75" s="103">
        <f>D76+D78</f>
        <v>1140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728</v>
      </c>
      <c r="B77" s="397" t="s">
        <v>729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730</v>
      </c>
      <c r="B78" s="397" t="s">
        <v>731</v>
      </c>
      <c r="C78" s="108">
        <v>1140</v>
      </c>
      <c r="D78" s="108">
        <v>1140</v>
      </c>
      <c r="E78" s="119">
        <f t="shared" si="1"/>
        <v>0</v>
      </c>
      <c r="F78" s="108">
        <v>0</v>
      </c>
    </row>
    <row r="79" spans="1:6" ht="12">
      <c r="A79" s="396" t="s">
        <v>699</v>
      </c>
      <c r="B79" s="397" t="s">
        <v>732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733</v>
      </c>
      <c r="B80" s="397" t="s">
        <v>734</v>
      </c>
      <c r="C80" s="103">
        <f>SUM(C81:C84)</f>
        <v>5892</v>
      </c>
      <c r="D80" s="103">
        <f>SUM(D81:D84)</f>
        <v>5892</v>
      </c>
      <c r="E80" s="103">
        <f>SUM(E81:E84)</f>
        <v>0</v>
      </c>
      <c r="F80" s="103">
        <f>SUM(F81:F84)</f>
        <v>5892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737</v>
      </c>
      <c r="B82" s="397" t="s">
        <v>738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739</v>
      </c>
      <c r="B83" s="397" t="s">
        <v>740</v>
      </c>
      <c r="C83" s="108">
        <v>5892</v>
      </c>
      <c r="D83" s="108">
        <v>5892</v>
      </c>
      <c r="E83" s="119">
        <f t="shared" si="1"/>
        <v>0</v>
      </c>
      <c r="F83" s="108">
        <v>5892</v>
      </c>
    </row>
    <row r="84" spans="1:6" ht="12">
      <c r="A84" s="396" t="s">
        <v>741</v>
      </c>
      <c r="B84" s="397" t="s">
        <v>742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743</v>
      </c>
      <c r="B85" s="397" t="s">
        <v>744</v>
      </c>
      <c r="C85" s="104">
        <f>SUM(C86:C90)+C94</f>
        <v>3996</v>
      </c>
      <c r="D85" s="104">
        <f>SUM(D86:D90)+D94</f>
        <v>3996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747</v>
      </c>
      <c r="B87" s="397" t="s">
        <v>748</v>
      </c>
      <c r="C87" s="108">
        <v>2249</v>
      </c>
      <c r="D87" s="108">
        <v>2249</v>
      </c>
      <c r="E87" s="119">
        <f t="shared" si="1"/>
        <v>0</v>
      </c>
      <c r="F87" s="108">
        <v>0</v>
      </c>
    </row>
    <row r="88" spans="1:6" ht="12">
      <c r="A88" s="396" t="s">
        <v>749</v>
      </c>
      <c r="B88" s="397" t="s">
        <v>750</v>
      </c>
      <c r="C88" s="108">
        <v>1107</v>
      </c>
      <c r="D88" s="108">
        <v>1107</v>
      </c>
      <c r="E88" s="119">
        <f t="shared" si="1"/>
        <v>0</v>
      </c>
      <c r="F88" s="108">
        <v>0</v>
      </c>
    </row>
    <row r="89" spans="1:6" ht="12">
      <c r="A89" s="396" t="s">
        <v>751</v>
      </c>
      <c r="B89" s="397" t="s">
        <v>752</v>
      </c>
      <c r="C89" s="108">
        <v>118</v>
      </c>
      <c r="D89" s="108">
        <v>118</v>
      </c>
      <c r="E89" s="119">
        <f t="shared" si="1"/>
        <v>0</v>
      </c>
      <c r="F89" s="108">
        <v>0</v>
      </c>
    </row>
    <row r="90" spans="1:16" ht="12">
      <c r="A90" s="396" t="s">
        <v>753</v>
      </c>
      <c r="B90" s="397" t="s">
        <v>754</v>
      </c>
      <c r="C90" s="103">
        <f>SUM(C91:C93)</f>
        <v>479</v>
      </c>
      <c r="D90" s="103">
        <f>SUM(D91:D93)</f>
        <v>479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248</v>
      </c>
      <c r="D91" s="108">
        <v>248</v>
      </c>
      <c r="E91" s="119">
        <f t="shared" si="1"/>
        <v>0</v>
      </c>
      <c r="F91" s="108">
        <v>0</v>
      </c>
    </row>
    <row r="92" spans="1:6" ht="12">
      <c r="A92" s="396" t="s">
        <v>663</v>
      </c>
      <c r="B92" s="397" t="s">
        <v>757</v>
      </c>
      <c r="C92" s="108">
        <v>217</v>
      </c>
      <c r="D92" s="108">
        <v>217</v>
      </c>
      <c r="E92" s="119">
        <f t="shared" si="1"/>
        <v>0</v>
      </c>
      <c r="F92" s="108">
        <v>0</v>
      </c>
    </row>
    <row r="93" spans="1:6" ht="12">
      <c r="A93" s="396" t="s">
        <v>667</v>
      </c>
      <c r="B93" s="397" t="s">
        <v>758</v>
      </c>
      <c r="C93" s="108">
        <v>14</v>
      </c>
      <c r="D93" s="108">
        <v>14</v>
      </c>
      <c r="E93" s="119">
        <f t="shared" si="1"/>
        <v>0</v>
      </c>
      <c r="F93" s="108">
        <v>0</v>
      </c>
    </row>
    <row r="94" spans="1:6" ht="12">
      <c r="A94" s="396" t="s">
        <v>759</v>
      </c>
      <c r="B94" s="397" t="s">
        <v>760</v>
      </c>
      <c r="C94" s="108">
        <v>43</v>
      </c>
      <c r="D94" s="108">
        <v>43</v>
      </c>
      <c r="E94" s="119">
        <f t="shared" si="1"/>
        <v>0</v>
      </c>
      <c r="F94" s="108">
        <v>0</v>
      </c>
    </row>
    <row r="95" spans="1:6" ht="12">
      <c r="A95" s="396" t="s">
        <v>761</v>
      </c>
      <c r="B95" s="397" t="s">
        <v>762</v>
      </c>
      <c r="C95" s="108">
        <v>21</v>
      </c>
      <c r="D95" s="108">
        <v>21</v>
      </c>
      <c r="E95" s="119">
        <f t="shared" si="1"/>
        <v>0</v>
      </c>
      <c r="F95" s="110">
        <v>21</v>
      </c>
    </row>
    <row r="96" spans="1:16" ht="12">
      <c r="A96" s="398" t="s">
        <v>763</v>
      </c>
      <c r="B96" s="407" t="s">
        <v>764</v>
      </c>
      <c r="C96" s="104">
        <f>C85+C80+C75+C71+C95</f>
        <v>16448</v>
      </c>
      <c r="D96" s="104">
        <f>D85+D80+D75+D71+D95</f>
        <v>16448</v>
      </c>
      <c r="E96" s="104">
        <f>E85+E80+E75+E71+E95</f>
        <v>0</v>
      </c>
      <c r="F96" s="104">
        <f>F85+F80+F75+F71+F95</f>
        <v>5913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33593</v>
      </c>
      <c r="D97" s="104">
        <f>D96+D68+D66</f>
        <v>16448</v>
      </c>
      <c r="E97" s="104">
        <f>E96+E68+E66</f>
        <v>17145</v>
      </c>
      <c r="F97" s="104">
        <f>F96+F68+F66</f>
        <v>20763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106</v>
      </c>
      <c r="D104" s="108">
        <v>0</v>
      </c>
      <c r="E104" s="108">
        <v>0</v>
      </c>
      <c r="F104" s="125">
        <f>C104+D104-E104</f>
        <v>106</v>
      </c>
    </row>
    <row r="105" spans="1:16" ht="12">
      <c r="A105" s="412" t="s">
        <v>778</v>
      </c>
      <c r="B105" s="395" t="s">
        <v>779</v>
      </c>
      <c r="C105" s="103">
        <f>SUM(C102:C104)</f>
        <v>106</v>
      </c>
      <c r="D105" s="103">
        <f>SUM(D102:D104)</f>
        <v>0</v>
      </c>
      <c r="E105" s="103">
        <f>SUM(E102:E104)</f>
        <v>0</v>
      </c>
      <c r="F105" s="103">
        <f>SUM(F102:F104)</f>
        <v>106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872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13" sqref="C13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"АРТЕКС ИНЖНЕНЕРИНГ"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175155346</v>
      </c>
    </row>
    <row r="5" spans="1:9" ht="15">
      <c r="A5" s="501" t="s">
        <v>5</v>
      </c>
      <c r="B5" s="622" t="str">
        <f>'справка №1-БАЛАНС'!E5</f>
        <v>01-01-2015 - 30-09-2015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872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7" top="0.38" bottom="0.4724409448818898" header="0.3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1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"АРТЕКС ИНЖНЕНЕРИНГ" АД</v>
      </c>
      <c r="C5" s="628"/>
      <c r="D5" s="628"/>
      <c r="E5" s="570" t="s">
        <v>2</v>
      </c>
      <c r="F5" s="451">
        <f>'справка №1-БАЛАНС'!H3</f>
        <v>175155346</v>
      </c>
    </row>
    <row r="6" spans="1:13" ht="15" customHeight="1">
      <c r="A6" s="27" t="s">
        <v>823</v>
      </c>
      <c r="B6" s="629" t="str">
        <f>'справка №1-БАЛАНС'!E5</f>
        <v>01-01-2015 - 30-09-2015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873</v>
      </c>
      <c r="B12" s="37"/>
      <c r="C12" s="441">
        <v>4987</v>
      </c>
      <c r="D12" s="441">
        <v>100</v>
      </c>
      <c r="E12" s="441"/>
      <c r="F12" s="443">
        <f>C12-E12</f>
        <v>4987</v>
      </c>
    </row>
    <row r="13" spans="1:6" ht="12.75">
      <c r="A13" s="36" t="s">
        <v>874</v>
      </c>
      <c r="B13" s="37"/>
      <c r="C13" s="441">
        <v>140</v>
      </c>
      <c r="D13" s="441">
        <v>100</v>
      </c>
      <c r="E13" s="441"/>
      <c r="F13" s="443">
        <f aca="true" t="shared" si="0" ref="F13:F26">C13-E13</f>
        <v>140</v>
      </c>
    </row>
    <row r="14" spans="1:6" ht="12.75">
      <c r="A14" s="36">
        <v>3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5127</v>
      </c>
      <c r="D27" s="429"/>
      <c r="E27" s="429">
        <f>SUM(E12:E26)</f>
        <v>0</v>
      </c>
      <c r="F27" s="442">
        <f>SUM(F12:F26)</f>
        <v>5127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/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866</v>
      </c>
      <c r="B63" s="40"/>
      <c r="C63" s="441">
        <v>16</v>
      </c>
      <c r="D63" s="441">
        <v>5.58</v>
      </c>
      <c r="E63" s="441"/>
      <c r="F63" s="443">
        <f>C63-E63</f>
        <v>16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16</v>
      </c>
      <c r="D78" s="429"/>
      <c r="E78" s="429">
        <f>SUM(E63:E77)</f>
        <v>0</v>
      </c>
      <c r="F78" s="442">
        <f>SUM(F63:F77)</f>
        <v>16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5143</v>
      </c>
      <c r="D79" s="429"/>
      <c r="E79" s="429">
        <f>E78+E61+E44+E27</f>
        <v>0</v>
      </c>
      <c r="F79" s="442">
        <f>F78+F61+F44+F27</f>
        <v>5143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872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Miroslava Dimova</cp:lastModifiedBy>
  <cp:lastPrinted>2015-10-13T16:13:48Z</cp:lastPrinted>
  <dcterms:created xsi:type="dcterms:W3CDTF">2000-06-29T12:02:40Z</dcterms:created>
  <dcterms:modified xsi:type="dcterms:W3CDTF">2015-10-13T16:13:53Z</dcterms:modified>
  <cp:category/>
  <cp:version/>
  <cp:contentType/>
  <cp:contentStatus/>
</cp:coreProperties>
</file>