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activeTab="1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<sst xmlns="http://schemas.openxmlformats.org/spreadsheetml/2006/main" count="1071" uniqueCount="881">
  <si>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</si>
  <si>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</si>
  <si>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</si>
  <si>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</si>
  <si>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</si>
  <si>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</si>
  <si>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</si>
  <si>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</si>
  <si>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</si>
  <si>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</si>
  <si>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</si>
  <si>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</si>
  <si>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</si>
  <si>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</si>
  <si>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</si>
  <si>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</si>
  <si>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</si>
  <si>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</si>
  <si>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</si>
  <si>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</si>
  <si>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</si>
  <si>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</si>
  <si>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</si>
  <si>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</si>
  <si>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</si>
  <si>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</si>
  <si>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</si>
  <si>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</si>
  <si>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</si>
  <si>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</si>
  <si>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</si>
  <si>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</si>
  <si>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</si>
  <si>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</si>
  <si>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</si>
  <si>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</si>
  <si>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</si>
  <si>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</si>
  <si>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</si>
  <si>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</si>
  <si>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</si>
  <si>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</si>
  <si>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</si>
  <si>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</si>
  <si>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</si>
  <si>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</si>
  <si>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</si>
  <si>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</si>
  <si>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</si>
  <si>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</si>
  <si>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</si>
  <si>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</si>
  <si>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</si>
  <si>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</si>
  <si>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</si>
  <si>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</si>
  <si>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</si>
  <si>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</si>
  <si>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</si>
  <si>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</si>
  <si>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</si>
  <si>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</si>
  <si>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</si>
  <si>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</si>
  <si>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</si>
  <si>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</si>
  <si>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</si>
  <si>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</si>
  <si>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</si>
  <si>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</si>
  <si>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</si>
  <si>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</si>
  <si>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</si>
  <si>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</si>
  <si>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</si>
  <si>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</si>
  <si>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</si>
  <si>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</si>
  <si>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</si>
  <si>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</si>
  <si>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</si>
  <si>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</si>
  <si>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</si>
  <si>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</si>
  <si>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</si>
  <si>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</si>
  <si>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</si>
  <si>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</si>
  <si>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</si>
  <si>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</si>
  <si>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</si>
  <si>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</si>
  <si>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</si>
  <si>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</si>
  <si>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</si>
  <si>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</si>
  <si>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</si>
  <si>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</si>
  <si>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</si>
  <si>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</si>
  <si>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</si>
  <si>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</si>
  <si>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</si>
  <si>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</si>
  <si>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</si>
  <si>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</si>
  <si>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</si>
  <si>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</si>
  <si>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</si>
  <si>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</si>
  <si>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</si>
  <si>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</si>
  <si>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</si>
  <si>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</si>
  <si>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</si>
  <si>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</si>
  <si>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</si>
  <si>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</si>
  <si>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</si>
  <si>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</si>
  <si>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</si>
  <si>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</si>
  <si>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</si>
  <si>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</si>
  <si>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</si>
  <si>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</si>
  <si>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</si>
  <si>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</si>
  <si>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</si>
  <si>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</si>
  <si>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</si>
  <si>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</si>
  <si>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</si>
  <si>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</si>
  <si>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</si>
  <si>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</si>
  <si>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</si>
  <si>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</si>
  <si>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</si>
  <si>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</si>
  <si>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</si>
  <si>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</si>
  <si>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</si>
  <si>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</si>
  <si>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</si>
  <si>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</si>
  <si>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</si>
  <si>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</si>
  <si>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</si>
  <si>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</si>
  <si>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</si>
  <si>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</si>
  <si>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</si>
  <si>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</si>
  <si>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</si>
  <si>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</si>
  <si>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</si>
  <si>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</si>
  <si>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</si>
  <si>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</si>
  <si>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</si>
  <si>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</si>
  <si>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</si>
  <si>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</si>
  <si>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</si>
  <si>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</si>
  <si>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</si>
  <si>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</si>
  <si>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</si>
  <si>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</si>
  <si>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</si>
  <si>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</si>
  <si>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</si>
  <si>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</si>
  <si>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</si>
  <si>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</si>
  <si>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</si>
  <si>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</si>
  <si>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</si>
  <si>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</si>
  <si>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</si>
  <si>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</si>
  <si>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</si>
  <si>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</si>
  <si>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</si>
  <si>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</si>
  <si>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</si>
  <si>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</si>
  <si>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</si>
  <si>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</si>
  <si>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</si>
  <si>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</si>
  <si>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</si>
  <si>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</si>
  <si>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</si>
  <si>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</si>
  <si>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</si>
  <si>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</si>
  <si>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</si>
  <si>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</si>
  <si>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</si>
  <si>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</si>
  <si>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</si>
  <si>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</si>
  <si>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</si>
  <si>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</si>
  <si>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</si>
  <si>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</si>
  <si>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</si>
  <si>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</si>
  <si>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</si>
  <si>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</si>
  <si>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</si>
  <si>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</si>
  <si>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</si>
  <si>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</si>
  <si>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</si>
  <si>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</si>
  <si>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</si>
  <si>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</si>
  <si>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</si>
  <si>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</si>
  <si>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</si>
  <si>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</si>
  <si>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</si>
  <si>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</si>
  <si>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</si>
  <si>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</si>
  <si>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</si>
  <si>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</si>
  <si>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</si>
  <si>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</si>
  <si>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</si>
  <si>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</si>
  <si>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</si>
  <si>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</si>
  <si>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</si>
  <si>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</si>
  <si>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</si>
  <si>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</si>
  <si>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</si>
  <si>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</si>
  <si>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</si>
  <si>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</si>
  <si>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</si>
  <si>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</si>
  <si>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</si>
  <si>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</si>
  <si>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</si>
  <si>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</si>
  <si>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</si>
  <si>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</si>
  <si>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</si>
  <si>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</si>
  <si>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</si>
  <si>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</si>
  <si>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</si>
  <si>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</si>
  <si>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</si>
  <si>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</si>
  <si>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</si>
  <si>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</si>
  <si>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</si>
  <si>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</si>
  <si>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</si>
  <si>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</si>
  <si>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</si>
  <si>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</si>
  <si>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</si>
  <si>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</si>
  <si>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</si>
  <si>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</si>
  <si>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</si>
  <si>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</si>
  <si>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</si>
  <si>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</si>
  <si>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</si>
  <si>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</si>
  <si>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</si>
  <si>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</si>
  <si>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</si>
  <si>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</si>
  <si>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</si>
  <si>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</si>
  <si>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</si>
  <si>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</si>
  <si>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</si>
  <si>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</si>
  <si>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</si>
  <si>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</si>
  <si>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</si>
  <si>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</si>
  <si>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</si>
  <si>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</si>
  <si>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</si>
  <si>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</si>
  <si>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</si>
  <si>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</si>
  <si>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</si>
  <si>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</si>
  <si>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</si>
  <si>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</si>
  <si>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</si>
  <si>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</si>
  <si>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</si>
  <si>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</si>
  <si>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</si>
  <si>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</si>
  <si>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</si>
  <si>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</si>
  <si>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</si>
  <si>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</si>
  <si>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</si>
  <si>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</si>
  <si>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</si>
  <si>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</si>
  <si>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</si>
  <si>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</si>
  <si>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</si>
  <si>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</si>
  <si>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</si>
  <si>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</si>
  <si>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</si>
  <si>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</si>
  <si>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</si>
  <si>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</si>
  <si>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</si>
  <si>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</si>
  <si>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</si>
  <si>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</si>
  <si>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</si>
  <si>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</si>
  <si>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</si>
  <si>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</si>
  <si>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</si>
  <si>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</si>
  <si>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</si>
  <si>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</si>
  <si>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</si>
  <si>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</si>
  <si>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</si>
  <si>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</si>
  <si>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</si>
  <si>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</si>
  <si>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</si>
  <si>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</si>
  <si>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</si>
  <si>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</si>
  <si>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</si>
  <si>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</si>
  <si>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</si>
  <si>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</si>
  <si>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</si>
  <si>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</si>
  <si>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</si>
  <si>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</si>
  <si>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</si>
  <si>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</si>
  <si>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</si>
  <si>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</si>
  <si>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</si>
  <si>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</si>
  <si>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</si>
  <si>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</si>
  <si>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</si>
  <si>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</si>
  <si>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</si>
  <si>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</si>
  <si>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</si>
  <si>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</si>
  <si>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</si>
  <si>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</si>
  <si>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</si>
  <si>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</si>
  <si>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</si>
  <si>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</si>
  <si>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</si>
  <si>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</si>
  <si>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</si>
  <si>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</si>
  <si>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</si>
  <si>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</si>
  <si>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</si>
  <si>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</si>
  <si>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</si>
  <si>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</si>
  <si>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</si>
  <si>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</si>
  <si>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</si>
  <si>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</si>
  <si>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</si>
  <si>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</si>
  <si>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</si>
  <si>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</si>
  <si>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</si>
  <si>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</si>
  <si>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</si>
  <si>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</si>
  <si>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</si>
  <si>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</si>
  <si>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</si>
  <si>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</si>
  <si>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</si>
  <si>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</si>
  <si>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</si>
  <si>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</si>
  <si>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</si>
  <si>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</si>
  <si>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</si>
  <si>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</si>
  <si>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</si>
  <si>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</si>
  <si>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</si>
  <si>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</si>
  <si>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</si>
  <si>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</si>
  <si>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</si>
  <si>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</si>
  <si>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</si>
  <si>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</si>
  <si>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</si>
  <si>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</si>
  <si>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</si>
  <si>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</si>
  <si>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</si>
  <si>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</si>
  <si>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</si>
  <si>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</si>
  <si>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</si>
  <si>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</si>
  <si>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</si>
  <si>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</si>
  <si>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</si>
  <si>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</si>
  <si>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</si>
  <si>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</si>
  <si>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</si>
  <si>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</si>
  <si>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</si>
  <si>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</si>
  <si>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</si>
  <si>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</si>
  <si>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</si>
  <si>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</si>
  <si>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</si>
  <si>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</si>
  <si>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</si>
  <si>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</si>
  <si>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</si>
  <si>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</si>
  <si>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</si>
  <si>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</si>
  <si>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</si>
  <si>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</si>
  <si>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</si>
  <si>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</si>
  <si>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</si>
  <si>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</si>
  <si>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</si>
  <si>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</si>
  <si>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</si>
  <si>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</si>
  <si>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</si>
  <si>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</si>
  <si>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</si>
  <si>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</si>
  <si>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</si>
  <si>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</si>
  <si>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</si>
  <si>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</si>
  <si>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</si>
  <si>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</si>
  <si>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</si>
  <si>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</si>
  <si>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</si>
  <si>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</si>
  <si>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</si>
  <si>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</si>
  <si>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</si>
  <si>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</si>
  <si>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</si>
  <si>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</si>
  <si>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</si>
  <si>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</si>
  <si>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</si>
  <si>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</si>
  <si>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</si>
  <si>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</si>
  <si>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</si>
  <si>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</si>
  <si>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</si>
  <si>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</si>
  <si>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</si>
  <si>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</si>
  <si>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</si>
  <si>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</si>
  <si>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</si>
  <si>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</si>
  <si>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</si>
  <si>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</si>
  <si>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</si>
  <si>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</si>
  <si>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</si>
  <si>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</si>
  <si>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</si>
  <si>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</si>
  <si>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</si>
  <si>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</si>
  <si>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</si>
  <si>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</si>
  <si>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</si>
  <si>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</si>
  <si>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</si>
  <si>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</si>
  <si>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</si>
  <si>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</si>
  <si>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</si>
  <si>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</si>
  <si>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</si>
  <si>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</si>
  <si>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</si>
  <si>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</si>
  <si>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</si>
  <si>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</si>
  <si>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</si>
  <si>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</si>
  <si>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</si>
  <si>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</si>
  <si>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</si>
  <si>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</si>
  <si>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</si>
  <si>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</si>
  <si>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</si>
  <si>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</si>
  <si>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</si>
  <si>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</si>
  <si>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</si>
  <si>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</si>
  <si>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</si>
  <si>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</si>
  <si>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</si>
  <si>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</si>
  <si>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</si>
  <si>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</si>
  <si>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</si>
  <si>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</si>
  <si>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</si>
  <si>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</si>
  <si>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</si>
  <si>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</si>
  <si>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</si>
  <si>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</si>
  <si>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</si>
  <si>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</si>
  <si>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</si>
  <si>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</si>
  <si>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</si>
  <si>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</si>
  <si>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</si>
  <si>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</si>
  <si>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</si>
  <si>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</si>
  <si>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</si>
  <si>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</si>
  <si>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</si>
  <si>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</si>
  <si>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</si>
  <si>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</si>
  <si>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</si>
  <si>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</si>
  <si>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</si>
  <si>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</si>
  <si>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</si>
  <si>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</si>
  <si>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</si>
  <si>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</si>
  <si>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</si>
  <si>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</si>
  <si>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</si>
  <si>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</si>
  <si>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</si>
  <si>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</si>
  <si>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</si>
  <si>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</si>
  <si>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</si>
  <si>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</si>
  <si>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</si>
  <si>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</si>
  <si>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</si>
  <si>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</si>
  <si>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</si>
  <si>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</si>
  <si>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</si>
  <si>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</si>
  <si>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</si>
  <si>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</si>
  <si>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</si>
  <si>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</si>
  <si>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</si>
  <si>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</si>
  <si>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</si>
  <si>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</si>
  <si>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</si>
  <si>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</si>
  <si>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</si>
  <si>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</si>
  <si>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</si>
  <si>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</si>
  <si>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</si>
  <si>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</si>
  <si>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</si>
  <si>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</si>
  <si>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</si>
  <si>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</si>
  <si>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</si>
  <si>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</si>
  <si>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</si>
  <si>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</si>
  <si>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</si>
  <si>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</si>
  <si>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</si>
  <si>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</si>
  <si>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</si>
  <si>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</si>
  <si>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</si>
  <si>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</si>
  <si>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</si>
  <si>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</si>
  <si>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</si>
  <si>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</si>
  <si>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</si>
  <si>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</si>
  <si>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</si>
  <si>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</si>
  <si>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</si>
  <si>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</si>
  <si>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</si>
  <si>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</si>
  <si>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</si>
  <si>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</si>
  <si>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</si>
  <si>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</si>
  <si>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</si>
  <si>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</si>
  <si>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</si>
  <si>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</si>
  <si>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</si>
  <si>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</si>
  <si>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</si>
  <si>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</si>
  <si>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</si>
  <si>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</si>
  <si>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</si>
  <si>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</si>
  <si>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</si>
  <si>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</si>
  <si>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</si>
  <si>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</si>
  <si>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</si>
  <si>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</si>
  <si>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</si>
  <si>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</si>
  <si>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</si>
  <si>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</si>
  <si>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</si>
  <si>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</si>
  <si>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</si>
  <si>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</si>
  <si>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</si>
  <si>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</si>
  <si>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</si>
  <si>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</si>
  <si>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</si>
  <si>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</si>
  <si>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</si>
  <si>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</si>
  <si>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</si>
  <si>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</si>
  <si>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</si>
  <si>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</si>
  <si>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</si>
  <si>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</si>
  <si>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</si>
  <si>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</si>
  <si>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</si>
  <si>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</si>
  <si>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</si>
  <si>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</si>
  <si>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</si>
  <si>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</si>
  <si>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</si>
  <si>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</si>
  <si>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</si>
  <si>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</si>
  <si>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</si>
  <si>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</si>
  <si>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</si>
  <si>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</si>
  <si>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</si>
  <si>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</si>
  <si>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</si>
  <si>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</si>
  <si>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</si>
  <si>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</si>
  <si>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</si>
  <si>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</si>
  <si>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</si>
  <si>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</si>
  <si>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</si>
  <si>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</si>
  <si>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</si>
  <si>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</si>
  <si>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</si>
  <si>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</si>
  <si>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</si>
  <si>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</si>
  <si>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</si>
  <si>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</si>
  <si>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</si>
  <si>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</si>
  <si>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</si>
  <si>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</si>
  <si>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</si>
  <si>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</si>
  <si>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</si>
  <si>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</si>
  <si>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</si>
  <si>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</si>
  <si>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</si>
  <si>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</si>
  <si>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</si>
  <si>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</si>
  <si>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</si>
  <si>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</si>
  <si>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</si>
  <si>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</si>
  <si>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</si>
  <si>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</si>
  <si>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</si>
  <si>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</si>
  <si>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</si>
  <si>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</si>
  <si>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</si>
  <si>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</si>
  <si>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</si>
  <si>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</si>
  <si>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</si>
  <si>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</si>
  <si>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</si>
  <si>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</si>
  <si>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</si>
  <si>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</si>
  <si>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</si>
  <si>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</si>
  <si>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</si>
  <si>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</si>
  <si>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</si>
  <si>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</si>
  <si>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</si>
  <si>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</si>
  <si>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</si>
  <si>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</si>
  <si>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</si>
  <si>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</si>
  <si>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</si>
  <si>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</si>
  <si>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</si>
  <si>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</si>
  <si>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</si>
  <si>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</si>
  <si>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</si>
  <si>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</si>
  <si>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</si>
  <si>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</si>
  <si>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</si>
  <si>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</si>
  <si>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</si>
  <si>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</si>
  <si>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</si>
  <si>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</si>
  <si>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</si>
  <si>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</si>
  <si>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</si>
  <si>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</si>
  <si>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</si>
  <si>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</si>
  <si>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</si>
  <si>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</si>
  <si>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</si>
  <si>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</si>
  <si>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</si>
  <si>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</si>
  <si>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</si>
  <si>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</si>
  <si>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</si>
  <si>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</si>
  <si>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</si>
  <si>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</si>
  <si>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</si>
  <si>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</si>
  <si>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</si>
  <si>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</si>
  <si>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</si>
  <si>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</si>
  <si>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</si>
  <si>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</si>
  <si>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</si>
  <si>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</si>
  <si>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</si>
  <si>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</si>
  <si>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</si>
  <si>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</si>
  <si>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</si>
  <si>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</si>
  <si>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</si>
  <si>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</si>
  <si>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</si>
  <si>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</si>
  <si>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</si>
  <si>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</si>
  <si>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</si>
  <si>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</si>
  <si>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</si>
  <si>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</si>
  <si>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</si>
  <si>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</si>
  <si>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</si>
  <si>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</si>
  <si>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</si>
  <si>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</si>
  <si>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</si>
  <si>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</si>
  <si>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</si>
  <si>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</si>
  <si>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</si>
  <si>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</si>
  <si>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</si>
  <si>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</si>
  <si>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</si>
  <si>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</si>
  <si>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</si>
  <si>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</si>
  <si>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</si>
  <si>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</si>
  <si>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</si>
  <si>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</si>
  <si>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</si>
  <si>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</si>
  <si>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</si>
  <si>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</si>
  <si>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</si>
  <si>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</si>
  <si>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</si>
  <si>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</si>
  <si>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</si>
  <si>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</si>
  <si>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</si>
  <si>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</si>
  <si>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1. Тихерт ЕАД</t>
  </si>
  <si>
    <t xml:space="preserve">1. Херти Груп Интернешънъл </t>
  </si>
  <si>
    <t xml:space="preserve">2. Херти Франс </t>
  </si>
  <si>
    <t>3.Херти Англия</t>
  </si>
  <si>
    <t>2. Екопак АД</t>
  </si>
  <si>
    <t>Дата на съставяне: 30.01.2008</t>
  </si>
  <si>
    <t>Забележка: Да се посочи метода на осчетоводяване на инвестициите : Инвестициите се отчитат по метода на историческата цена</t>
  </si>
  <si>
    <t>Валерия Маринова</t>
  </si>
  <si>
    <t>Румен Костов</t>
  </si>
  <si>
    <t>ХЕРТИ АД</t>
  </si>
  <si>
    <t>предварителен неконсолидиран</t>
  </si>
  <si>
    <t xml:space="preserve">Отчетен период: </t>
  </si>
  <si>
    <t xml:space="preserve">Дата на съставяне: 30.01.2008                                      </t>
  </si>
  <si>
    <t>Съставител: Валерия Маринова</t>
  </si>
  <si>
    <t>Ръководител: Румен Костов</t>
  </si>
  <si>
    <t xml:space="preserve">Дата  на съставяне: 30.01.2008                                                                                                                                </t>
  </si>
  <si>
    <t xml:space="preserve"> Ръководител:</t>
  </si>
  <si>
    <t xml:space="preserve">Дата на съставяне: 30.01.2008                         </t>
  </si>
  <si>
    <t xml:space="preserve">          Румен Костов</t>
  </si>
  <si>
    <t>Съставител:Валерия Маринова</t>
  </si>
  <si>
    <t xml:space="preserve">        Валерия  Маринова</t>
  </si>
  <si>
    <r>
      <t xml:space="preserve">Дата на съставяне: </t>
    </r>
    <r>
      <rPr>
        <sz val="10"/>
        <rFont val="Times New Roman"/>
        <family val="1"/>
      </rPr>
      <t>30.01.2008</t>
    </r>
  </si>
  <si>
    <t>четвърто тримесечие с натрупване</t>
  </si>
</sst>
</file>

<file path=xl/styles.xml><?xml version="1.0" encoding="utf-8"?>
<styleSheet xmlns="http://schemas.openxmlformats.org/spreadsheetml/2006/main">
  <numFmts count="1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d/m/yyyy&quot; &quot;&quot;г.&quot;;@"/>
    <numFmt numFmtId="173" formatCode="dd/mm/yyyy&quot; &quot;&quot;г.&quot;;@"/>
  </numFmts>
  <fonts count="39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8"/>
      <name val="TmsCyr"/>
      <family val="0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36" fillId="9" borderId="0" applyNumberFormat="0" applyBorder="0" applyAlignment="0" applyProtection="0"/>
    <xf numFmtId="0" fontId="36" fillId="3" borderId="0" applyNumberFormat="0" applyBorder="0" applyAlignment="0" applyProtection="0"/>
    <xf numFmtId="0" fontId="36" fillId="7" borderId="0" applyNumberFormat="0" applyBorder="0" applyAlignment="0" applyProtection="0"/>
    <xf numFmtId="0" fontId="36" fillId="6" borderId="0" applyNumberFormat="0" applyBorder="0" applyAlignment="0" applyProtection="0"/>
    <xf numFmtId="0" fontId="36" fillId="9" borderId="0" applyNumberFormat="0" applyBorder="0" applyAlignment="0" applyProtection="0"/>
    <xf numFmtId="0" fontId="36" fillId="3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3" borderId="0" applyNumberFormat="0" applyBorder="0" applyAlignment="0" applyProtection="0"/>
    <xf numFmtId="0" fontId="26" fillId="14" borderId="0" applyNumberFormat="0" applyBorder="0" applyAlignment="0" applyProtection="0"/>
    <xf numFmtId="0" fontId="30" fillId="15" borderId="1" applyNumberFormat="0" applyAlignment="0" applyProtection="0"/>
    <xf numFmtId="0" fontId="32" fillId="1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8" fillId="7" borderId="1" applyNumberFormat="0" applyAlignment="0" applyProtection="0"/>
    <xf numFmtId="0" fontId="31" fillId="0" borderId="6" applyNumberFormat="0" applyFill="0" applyAlignment="0" applyProtection="0"/>
    <xf numFmtId="0" fontId="27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4" borderId="7" applyNumberFormat="0" applyFont="0" applyAlignment="0" applyProtection="0"/>
    <xf numFmtId="0" fontId="29" fillId="15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31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9" fillId="0" borderId="0" xfId="64" applyNumberFormat="1" applyFont="1" applyBorder="1" applyAlignment="1" applyProtection="1">
      <alignment horizontal="center" wrapText="1"/>
      <protection locked="0"/>
    </xf>
    <xf numFmtId="49" fontId="10" fillId="15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17" borderId="10" xfId="63" applyNumberFormat="1" applyFont="1" applyFill="1" applyBorder="1" applyAlignment="1" applyProtection="1">
      <alignment vertical="center"/>
      <protection locked="0"/>
    </xf>
    <xf numFmtId="1" fontId="10" fillId="7" borderId="10" xfId="63" applyNumberFormat="1" applyFont="1" applyFill="1" applyBorder="1" applyAlignment="1" applyProtection="1">
      <alignment vertical="center"/>
      <protection locked="0"/>
    </xf>
    <xf numFmtId="1" fontId="10" fillId="18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Fill="1" applyBorder="1" applyAlignment="1" applyProtection="1">
      <alignment vertical="center"/>
      <protection/>
    </xf>
    <xf numFmtId="1" fontId="9" fillId="17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Border="1" applyProtection="1">
      <alignment/>
      <protection/>
    </xf>
    <xf numFmtId="1" fontId="10" fillId="7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1" fontId="10" fillId="18" borderId="10" xfId="62" applyNumberFormat="1" applyFont="1" applyFill="1" applyBorder="1" applyAlignment="1" applyProtection="1">
      <alignment wrapText="1"/>
      <protection locked="0"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3" fontId="10" fillId="0" borderId="10" xfId="64" applyNumberFormat="1" applyFont="1" applyBorder="1" applyAlignment="1" applyProtection="1">
      <alignment vertical="center"/>
      <protection/>
    </xf>
    <xf numFmtId="1" fontId="10" fillId="7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 applyProtection="1">
      <alignment vertical="center"/>
      <protection/>
    </xf>
    <xf numFmtId="3" fontId="10" fillId="0" borderId="11" xfId="64" applyNumberFormat="1" applyFont="1" applyBorder="1" applyAlignment="1" applyProtection="1">
      <alignment vertical="center"/>
      <protection/>
    </xf>
    <xf numFmtId="1" fontId="11" fillId="17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17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15" borderId="14" xfId="59" applyNumberFormat="1" applyFont="1" applyFill="1" applyBorder="1" applyAlignment="1" applyProtection="1">
      <alignment horizontal="left" vertical="center" wrapText="1"/>
      <protection/>
    </xf>
    <xf numFmtId="1" fontId="10" fillId="15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17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5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1" fontId="10" fillId="17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17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18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17" borderId="10" xfId="56" applyNumberFormat="1" applyFont="1" applyFill="1" applyBorder="1" applyAlignment="1" applyProtection="1">
      <alignment horizontal="right"/>
      <protection locked="0"/>
    </xf>
    <xf numFmtId="1" fontId="10" fillId="18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1" fontId="9" fillId="17" borderId="16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17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44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8" fillId="17" borderId="12" xfId="61" applyNumberFormat="1" applyFont="1" applyFill="1" applyBorder="1" applyAlignment="1" applyProtection="1">
      <alignment vertical="top" wrapText="1"/>
      <protection locked="0"/>
    </xf>
    <xf numFmtId="1" fontId="8" fillId="17" borderId="17" xfId="61" applyNumberFormat="1" applyFont="1" applyFill="1" applyBorder="1" applyAlignment="1" applyProtection="1">
      <alignment vertical="top" wrapText="1"/>
      <protection locked="0"/>
    </xf>
    <xf numFmtId="1" fontId="8" fillId="18" borderId="17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 applyProtection="1">
      <alignment vertical="top" wrapText="1"/>
      <protection/>
    </xf>
    <xf numFmtId="1" fontId="8" fillId="0" borderId="12" xfId="61" applyNumberFormat="1" applyFont="1" applyBorder="1" applyAlignment="1" applyProtection="1">
      <alignment vertical="top" wrapText="1"/>
      <protection/>
    </xf>
    <xf numFmtId="1" fontId="8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7" borderId="17" xfId="61" applyNumberFormat="1" applyFont="1" applyFill="1" applyBorder="1" applyAlignment="1" applyProtection="1">
      <alignment vertical="top" wrapText="1"/>
      <protection locked="0"/>
    </xf>
    <xf numFmtId="1" fontId="8" fillId="0" borderId="18" xfId="61" applyNumberFormat="1" applyFont="1" applyBorder="1" applyAlignment="1" applyProtection="1">
      <alignment vertical="top" wrapText="1"/>
      <protection/>
    </xf>
    <xf numFmtId="1" fontId="8" fillId="18" borderId="19" xfId="61" applyNumberFormat="1" applyFont="1" applyFill="1" applyBorder="1" applyAlignment="1" applyProtection="1">
      <alignment vertical="top" wrapText="1"/>
      <protection locked="0"/>
    </xf>
    <xf numFmtId="1" fontId="8" fillId="0" borderId="20" xfId="61" applyNumberFormat="1" applyFont="1" applyBorder="1" applyAlignment="1" applyProtection="1">
      <alignment vertical="top" wrapText="1"/>
      <protection/>
    </xf>
    <xf numFmtId="1" fontId="6" fillId="0" borderId="17" xfId="61" applyNumberFormat="1" applyFont="1" applyBorder="1" applyAlignment="1" applyProtection="1">
      <alignment vertical="top" wrapText="1"/>
      <protection/>
    </xf>
    <xf numFmtId="1" fontId="17" fillId="19" borderId="10" xfId="0" applyNumberFormat="1" applyFont="1" applyFill="1" applyBorder="1" applyAlignment="1" applyProtection="1">
      <alignment vertical="top"/>
      <protection/>
    </xf>
    <xf numFmtId="1" fontId="6" fillId="0" borderId="21" xfId="61" applyNumberFormat="1" applyFont="1" applyBorder="1" applyAlignment="1" applyProtection="1">
      <alignment vertical="top" wrapText="1"/>
      <protection/>
    </xf>
    <xf numFmtId="1" fontId="8" fillId="0" borderId="22" xfId="61" applyNumberFormat="1" applyFont="1" applyBorder="1" applyAlignment="1" applyProtection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15" borderId="13" xfId="64" applyFont="1" applyFill="1" applyBorder="1" applyAlignment="1">
      <alignment horizontal="centerContinuous" vertical="center" wrapText="1"/>
      <protection/>
    </xf>
    <xf numFmtId="0" fontId="9" fillId="15" borderId="11" xfId="64" applyFont="1" applyFill="1" applyBorder="1" applyAlignment="1">
      <alignment horizontal="centerContinuous" vertical="center" wrapText="1"/>
      <protection/>
    </xf>
    <xf numFmtId="1" fontId="10" fillId="15" borderId="12" xfId="64" applyNumberFormat="1" applyFont="1" applyFill="1" applyBorder="1" applyAlignment="1" applyProtection="1">
      <alignment vertical="center"/>
      <protection locked="0"/>
    </xf>
    <xf numFmtId="1" fontId="10" fillId="15" borderId="14" xfId="64" applyNumberFormat="1" applyFont="1" applyFill="1" applyBorder="1" applyAlignment="1" applyProtection="1">
      <alignment vertical="center"/>
      <protection locked="0"/>
    </xf>
    <xf numFmtId="1" fontId="10" fillId="15" borderId="16" xfId="64" applyNumberFormat="1" applyFont="1" applyFill="1" applyBorder="1" applyAlignment="1" applyProtection="1">
      <alignment vertical="center"/>
      <protection locked="0"/>
    </xf>
    <xf numFmtId="1" fontId="10" fillId="17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17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17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15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18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12" xfId="64" applyNumberFormat="1" applyFont="1" applyFill="1" applyBorder="1" applyAlignment="1" applyProtection="1">
      <alignment vertical="center"/>
      <protection locked="0"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15" borderId="15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top" wrapText="1"/>
      <protection/>
    </xf>
    <xf numFmtId="14" fontId="6" fillId="0" borderId="27" xfId="61" applyNumberFormat="1" applyFont="1" applyBorder="1" applyAlignment="1" applyProtection="1">
      <alignment horizontal="center" vertical="top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14" fontId="6" fillId="0" borderId="28" xfId="61" applyNumberFormat="1" applyFont="1" applyBorder="1" applyAlignment="1" applyProtection="1">
      <alignment horizontal="center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7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15" borderId="18" xfId="61" applyNumberFormat="1" applyFont="1" applyFill="1" applyBorder="1" applyAlignment="1" applyProtection="1">
      <alignment horizontal="right" vertical="top" wrapText="1"/>
      <protection/>
    </xf>
    <xf numFmtId="0" fontId="4" fillId="15" borderId="30" xfId="0" applyFont="1" applyFill="1" applyBorder="1" applyAlignment="1" applyProtection="1">
      <alignment vertical="top" wrapText="1"/>
      <protection/>
    </xf>
    <xf numFmtId="0" fontId="4" fillId="15" borderId="31" xfId="0" applyFont="1" applyFill="1" applyBorder="1" applyAlignment="1" applyProtection="1">
      <alignment vertical="top" wrapText="1"/>
      <protection/>
    </xf>
    <xf numFmtId="0" fontId="17" fillId="19" borderId="29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19" borderId="10" xfId="61" applyFont="1" applyFill="1" applyBorder="1" applyAlignment="1" applyProtection="1">
      <alignment vertical="top" wrapText="1"/>
      <protection/>
    </xf>
    <xf numFmtId="0" fontId="4" fillId="15" borderId="23" xfId="0" applyFont="1" applyFill="1" applyBorder="1" applyAlignment="1" applyProtection="1">
      <alignment vertical="top" wrapText="1"/>
      <protection/>
    </xf>
    <xf numFmtId="0" fontId="4" fillId="15" borderId="32" xfId="0" applyFont="1" applyFill="1" applyBorder="1" applyAlignment="1" applyProtection="1">
      <alignment vertical="top" wrapText="1"/>
      <protection/>
    </xf>
    <xf numFmtId="0" fontId="4" fillId="15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19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19" borderId="10" xfId="61" applyNumberFormat="1" applyFont="1" applyFill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vertical="top" wrapText="1"/>
      <protection/>
    </xf>
    <xf numFmtId="1" fontId="17" fillId="19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19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8" xfId="61" applyNumberFormat="1" applyFont="1" applyBorder="1" applyAlignment="1" applyProtection="1">
      <alignment horizontal="right" vertical="top" wrapText="1"/>
      <protection/>
    </xf>
    <xf numFmtId="0" fontId="17" fillId="19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19" borderId="10" xfId="61" applyNumberFormat="1" applyFont="1" applyFill="1" applyBorder="1" applyAlignment="1" applyProtection="1">
      <alignment vertical="top"/>
      <protection/>
    </xf>
    <xf numFmtId="0" fontId="17" fillId="19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8" fillId="0" borderId="30" xfId="61" applyNumberFormat="1" applyFont="1" applyBorder="1" applyAlignment="1" applyProtection="1">
      <alignment vertical="top" wrapText="1"/>
      <protection/>
    </xf>
    <xf numFmtId="1" fontId="8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8" fillId="0" borderId="32" xfId="61" applyNumberFormat="1" applyFont="1" applyBorder="1" applyAlignment="1" applyProtection="1">
      <alignment vertical="top" wrapText="1"/>
      <protection/>
    </xf>
    <xf numFmtId="1" fontId="8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15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15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Fill="1" applyBorder="1" applyProtection="1">
      <alignment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9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1" fontId="10" fillId="0" borderId="10" xfId="63" applyNumberFormat="1" applyFont="1" applyBorder="1" applyAlignment="1" applyProtection="1">
      <alignment vertical="center"/>
      <protection/>
    </xf>
    <xf numFmtId="1" fontId="8" fillId="2" borderId="17" xfId="61" applyNumberFormat="1" applyFont="1" applyFill="1" applyBorder="1" applyAlignment="1" applyProtection="1">
      <alignment vertical="top" wrapText="1"/>
      <protection locked="0"/>
    </xf>
    <xf numFmtId="1" fontId="8" fillId="2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0" fillId="0" borderId="10" xfId="62" applyNumberFormat="1" applyFont="1" applyFill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2" applyFont="1" applyAlignment="1" applyProtection="1">
      <alignment horizontal="center"/>
      <protection/>
    </xf>
    <xf numFmtId="1" fontId="10" fillId="0" borderId="10" xfId="64" applyNumberFormat="1" applyFont="1" applyFill="1" applyBorder="1" applyAlignment="1" applyProtection="1">
      <alignment vertical="center"/>
      <protection/>
    </xf>
    <xf numFmtId="1" fontId="10" fillId="0" borderId="12" xfId="64" applyNumberFormat="1" applyFont="1" applyFill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15" borderId="10" xfId="59" applyNumberFormat="1" applyFont="1" applyFill="1" applyBorder="1" applyAlignment="1" applyProtection="1">
      <alignment vertical="justify" wrapText="1"/>
      <protection/>
    </xf>
    <xf numFmtId="0" fontId="10" fillId="15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15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15" borderId="16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6" xfId="56" applyFont="1" applyBorder="1" applyAlignment="1" applyProtection="1">
      <alignment horizontal="centerContinuous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7" borderId="1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8" fillId="17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17" borderId="10" xfId="60" applyNumberFormat="1" applyFont="1" applyFill="1" applyBorder="1" applyAlignment="1" applyProtection="1">
      <alignment horizontal="center"/>
      <protection locked="0"/>
    </xf>
    <xf numFmtId="1" fontId="4" fillId="17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19" borderId="10" xfId="61" applyFont="1" applyFill="1" applyBorder="1" applyAlignment="1" applyProtection="1">
      <alignment horizontal="left" vertical="top" wrapText="1"/>
      <protection/>
    </xf>
    <xf numFmtId="1" fontId="16" fillId="19" borderId="10" xfId="61" applyNumberFormat="1" applyFont="1" applyFill="1" applyBorder="1" applyAlignment="1" applyProtection="1">
      <alignment vertical="top" wrapText="1"/>
      <protection/>
    </xf>
    <xf numFmtId="0" fontId="16" fillId="19" borderId="37" xfId="61" applyFont="1" applyFill="1" applyBorder="1" applyAlignment="1" applyProtection="1">
      <alignment horizontal="left" vertical="top" wrapText="1"/>
      <protection/>
    </xf>
    <xf numFmtId="0" fontId="16" fillId="19" borderId="29" xfId="61" applyFont="1" applyFill="1" applyBorder="1" applyAlignment="1" applyProtection="1">
      <alignment vertical="top" wrapText="1"/>
      <protection/>
    </xf>
    <xf numFmtId="0" fontId="16" fillId="19" borderId="38" xfId="61" applyFont="1" applyFill="1" applyBorder="1" applyAlignment="1" applyProtection="1">
      <alignment vertical="top" wrapText="1"/>
      <protection/>
    </xf>
    <xf numFmtId="49" fontId="16" fillId="19" borderId="36" xfId="61" applyNumberFormat="1" applyFont="1" applyFill="1" applyBorder="1" applyAlignment="1" applyProtection="1">
      <alignment vertical="center" wrapText="1"/>
      <protection/>
    </xf>
    <xf numFmtId="0" fontId="16" fillId="19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9" fillId="0" borderId="0" xfId="64" applyFont="1" applyBorder="1" applyAlignment="1" applyProtection="1">
      <alignment horizontal="left" wrapText="1"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17" borderId="10" xfId="59" applyNumberFormat="1" applyFont="1" applyFill="1" applyBorder="1" applyAlignment="1" applyProtection="1">
      <alignment vertical="center"/>
      <protection locked="0"/>
    </xf>
    <xf numFmtId="1" fontId="10" fillId="17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3" applyNumberFormat="1" applyFont="1" applyFill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5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73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10" fillId="17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1" fontId="10" fillId="0" borderId="10" xfId="63" applyNumberFormat="1" applyFont="1" applyBorder="1" applyProtection="1">
      <alignment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0" fillId="18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3" fontId="10" fillId="0" borderId="10" xfId="63" applyNumberFormat="1" applyFont="1" applyFill="1" applyBorder="1" applyProtection="1">
      <alignment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49" fontId="19" fillId="0" borderId="10" xfId="63" applyNumberFormat="1" applyFont="1" applyBorder="1" applyAlignment="1" applyProtection="1">
      <alignment horizontal="centerContinuous" wrapText="1"/>
      <protection/>
    </xf>
    <xf numFmtId="1" fontId="10" fillId="7" borderId="10" xfId="59" applyNumberFormat="1" applyFont="1" applyFill="1" applyBorder="1" applyAlignment="1" applyProtection="1">
      <alignment vertical="center" wrapText="1"/>
      <protection locked="0"/>
    </xf>
    <xf numFmtId="0" fontId="20" fillId="0" borderId="0" xfId="60" applyFont="1" applyProtection="1">
      <alignment/>
      <protection/>
    </xf>
    <xf numFmtId="0" fontId="20" fillId="0" borderId="0" xfId="60" applyFont="1">
      <alignment/>
      <protection/>
    </xf>
    <xf numFmtId="0" fontId="4" fillId="0" borderId="39" xfId="0" applyFont="1" applyBorder="1" applyAlignment="1">
      <alignment horizontal="right" vertical="top" wrapText="1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4" fontId="9" fillId="0" borderId="0" xfId="0" applyNumberFormat="1" applyFont="1" applyBorder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72" fontId="10" fillId="0" borderId="32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73" fontId="9" fillId="0" borderId="32" xfId="61" applyNumberFormat="1" applyFont="1" applyBorder="1" applyAlignment="1" applyProtection="1">
      <alignment horizontal="left" vertical="top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0" xfId="59" applyFont="1" applyAlignment="1" applyProtection="1">
      <alignment horizontal="center"/>
      <protection locked="0"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73" fontId="9" fillId="0" borderId="0" xfId="59" applyNumberFormat="1" applyFont="1" applyBorder="1" applyAlignment="1" applyProtection="1">
      <alignment horizontal="left" vertical="justify" wrapText="1"/>
      <protection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73" fontId="9" fillId="0" borderId="0" xfId="59" applyNumberFormat="1" applyFont="1" applyBorder="1" applyAlignment="1" applyProtection="1">
      <alignment horizontal="center" vertical="justify" wrapText="1"/>
      <protection/>
    </xf>
    <xf numFmtId="173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73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73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="85" zoomScaleNormal="85" zoomScalePageLayoutView="0" workbookViewId="0" topLeftCell="A1">
      <selection activeCell="E15" sqref="E15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1" t="s">
        <v>1</v>
      </c>
      <c r="B3" s="582"/>
      <c r="C3" s="582"/>
      <c r="D3" s="582"/>
      <c r="E3" s="462" t="s">
        <v>867</v>
      </c>
      <c r="F3" s="217" t="s">
        <v>2</v>
      </c>
      <c r="G3" s="172"/>
      <c r="H3" s="461">
        <v>127631592</v>
      </c>
    </row>
    <row r="4" spans="1:8" ht="15">
      <c r="A4" s="581" t="s">
        <v>3</v>
      </c>
      <c r="B4" s="578"/>
      <c r="C4" s="578"/>
      <c r="D4" s="578"/>
      <c r="E4" s="504" t="s">
        <v>868</v>
      </c>
      <c r="F4" s="583" t="s">
        <v>4</v>
      </c>
      <c r="G4" s="575"/>
      <c r="H4" s="461" t="s">
        <v>159</v>
      </c>
    </row>
    <row r="5" spans="1:8" ht="15">
      <c r="A5" s="581" t="s">
        <v>869</v>
      </c>
      <c r="B5" s="582"/>
      <c r="C5" s="582"/>
      <c r="D5" s="582"/>
      <c r="E5" s="505" t="s">
        <v>880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218</v>
      </c>
      <c r="D11" s="151">
        <v>31</v>
      </c>
      <c r="E11" s="237" t="s">
        <v>22</v>
      </c>
      <c r="F11" s="242" t="s">
        <v>23</v>
      </c>
      <c r="G11" s="152">
        <v>12000</v>
      </c>
      <c r="H11" s="152">
        <v>2500</v>
      </c>
    </row>
    <row r="12" spans="1:8" ht="15">
      <c r="A12" s="235" t="s">
        <v>24</v>
      </c>
      <c r="B12" s="241" t="s">
        <v>25</v>
      </c>
      <c r="C12" s="151">
        <v>5618</v>
      </c>
      <c r="D12" s="151">
        <v>1124</v>
      </c>
      <c r="E12" s="237" t="s">
        <v>26</v>
      </c>
      <c r="F12" s="242" t="s">
        <v>27</v>
      </c>
      <c r="G12" s="153"/>
      <c r="H12" s="153"/>
    </row>
    <row r="13" spans="1:8" ht="15">
      <c r="A13" s="235" t="s">
        <v>28</v>
      </c>
      <c r="B13" s="241" t="s">
        <v>29</v>
      </c>
      <c r="C13" s="151">
        <v>9096</v>
      </c>
      <c r="D13" s="151">
        <v>4055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3323</v>
      </c>
      <c r="D17" s="151">
        <v>564</v>
      </c>
      <c r="E17" s="243" t="s">
        <v>46</v>
      </c>
      <c r="F17" s="245" t="s">
        <v>47</v>
      </c>
      <c r="G17" s="154">
        <f>G11+G14+G15+G16</f>
        <v>12000</v>
      </c>
      <c r="H17" s="154">
        <f>H11+H14+H15+H16</f>
        <v>2500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78</v>
      </c>
      <c r="D18" s="151">
        <v>42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18333</v>
      </c>
      <c r="D19" s="155">
        <f>SUM(D11:D18)</f>
        <v>5816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90</v>
      </c>
      <c r="H21" s="156">
        <f>SUM(H22:H24)</f>
        <v>90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90</v>
      </c>
      <c r="H22" s="152">
        <v>90</v>
      </c>
    </row>
    <row r="23" spans="1:13" ht="15">
      <c r="A23" s="235" t="s">
        <v>66</v>
      </c>
      <c r="B23" s="241" t="s">
        <v>67</v>
      </c>
      <c r="C23" s="151">
        <v>5</v>
      </c>
      <c r="D23" s="151">
        <v>3</v>
      </c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1</v>
      </c>
      <c r="D24" s="151">
        <v>5</v>
      </c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90</v>
      </c>
      <c r="H25" s="154">
        <f>H19+H20+H21</f>
        <v>90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6</v>
      </c>
      <c r="D27" s="155">
        <f>SUM(D23:D26)</f>
        <v>8</v>
      </c>
      <c r="E27" s="253" t="s">
        <v>83</v>
      </c>
      <c r="F27" s="242" t="s">
        <v>84</v>
      </c>
      <c r="G27" s="154">
        <f>SUM(G28:G30)</f>
        <v>1240</v>
      </c>
      <c r="H27" s="154">
        <f>SUM(H28:H30)</f>
        <v>4230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1240</v>
      </c>
      <c r="H28" s="152">
        <v>4230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516</v>
      </c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1756</v>
      </c>
      <c r="H33" s="154">
        <f>H27+H31+H32</f>
        <v>4230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847</v>
      </c>
      <c r="B34" s="244" t="s">
        <v>105</v>
      </c>
      <c r="C34" s="155">
        <f>SUM(C35:C38)</f>
        <v>219</v>
      </c>
      <c r="D34" s="155">
        <f>SUM(D35:D38)</f>
        <v>332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216</v>
      </c>
      <c r="D35" s="151">
        <v>329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13846</v>
      </c>
      <c r="H36" s="154">
        <f>H25+H17+H33</f>
        <v>6820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>
        <v>3</v>
      </c>
      <c r="D38" s="151">
        <v>3</v>
      </c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>
        <v>162</v>
      </c>
      <c r="E44" s="268" t="s">
        <v>134</v>
      </c>
      <c r="F44" s="242" t="s">
        <v>135</v>
      </c>
      <c r="G44" s="152">
        <v>4282</v>
      </c>
      <c r="H44" s="152">
        <v>869</v>
      </c>
    </row>
    <row r="45" spans="1:15" ht="15">
      <c r="A45" s="235" t="s">
        <v>136</v>
      </c>
      <c r="B45" s="249" t="s">
        <v>137</v>
      </c>
      <c r="C45" s="155">
        <f>C34+C39+C44</f>
        <v>219</v>
      </c>
      <c r="D45" s="155">
        <f>D34+D39+D44</f>
        <v>494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>
        <v>154</v>
      </c>
      <c r="D47" s="151">
        <v>641</v>
      </c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>
        <v>318</v>
      </c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4600</v>
      </c>
      <c r="H49" s="154">
        <f>SUM(H43:H48)</f>
        <v>869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154</v>
      </c>
      <c r="D51" s="155">
        <f>SUM(D47:D50)</f>
        <v>641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193</v>
      </c>
      <c r="H53" s="152">
        <v>193</v>
      </c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18712</v>
      </c>
      <c r="D55" s="155">
        <f>D19+D20+D21+D27+D32+D45+D51+D53+D54</f>
        <v>6959</v>
      </c>
      <c r="E55" s="237" t="s">
        <v>172</v>
      </c>
      <c r="F55" s="261" t="s">
        <v>173</v>
      </c>
      <c r="G55" s="154">
        <f>G49+G51+G52+G53+G54</f>
        <v>4793</v>
      </c>
      <c r="H55" s="154">
        <f>H49+H51+H52+H53+H54</f>
        <v>1062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2783</v>
      </c>
      <c r="D58" s="151">
        <v>2220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964</v>
      </c>
      <c r="D59" s="151">
        <v>684</v>
      </c>
      <c r="E59" s="251" t="s">
        <v>181</v>
      </c>
      <c r="F59" s="242" t="s">
        <v>182</v>
      </c>
      <c r="G59" s="152">
        <v>6010</v>
      </c>
      <c r="H59" s="152">
        <v>3306</v>
      </c>
      <c r="M59" s="157"/>
    </row>
    <row r="60" spans="1:8" ht="15">
      <c r="A60" s="235" t="s">
        <v>183</v>
      </c>
      <c r="B60" s="241" t="s">
        <v>184</v>
      </c>
      <c r="C60" s="151">
        <v>2</v>
      </c>
      <c r="D60" s="151">
        <v>3</v>
      </c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>
        <v>360</v>
      </c>
      <c r="D61" s="151">
        <v>814</v>
      </c>
      <c r="E61" s="243" t="s">
        <v>189</v>
      </c>
      <c r="F61" s="272" t="s">
        <v>190</v>
      </c>
      <c r="G61" s="154">
        <f>SUM(G62:G68)</f>
        <v>5777</v>
      </c>
      <c r="H61" s="154">
        <f>SUM(H62:H68)</f>
        <v>5801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>
        <v>566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>
        <v>5235</v>
      </c>
      <c r="M63" s="157"/>
    </row>
    <row r="64" spans="1:15" ht="15">
      <c r="A64" s="235" t="s">
        <v>51</v>
      </c>
      <c r="B64" s="249" t="s">
        <v>199</v>
      </c>
      <c r="C64" s="155">
        <f>SUM(C58:C63)</f>
        <v>4109</v>
      </c>
      <c r="D64" s="155">
        <f>SUM(D58:D63)</f>
        <v>3721</v>
      </c>
      <c r="E64" s="237" t="s">
        <v>200</v>
      </c>
      <c r="F64" s="242" t="s">
        <v>201</v>
      </c>
      <c r="G64" s="152">
        <v>5375</v>
      </c>
      <c r="H64" s="152"/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308</v>
      </c>
      <c r="H66" s="152"/>
    </row>
    <row r="67" spans="1:8" ht="15">
      <c r="A67" s="235" t="s">
        <v>207</v>
      </c>
      <c r="B67" s="241" t="s">
        <v>208</v>
      </c>
      <c r="C67" s="151">
        <v>146</v>
      </c>
      <c r="D67" s="151"/>
      <c r="E67" s="237" t="s">
        <v>209</v>
      </c>
      <c r="F67" s="242" t="s">
        <v>210</v>
      </c>
      <c r="G67" s="152">
        <v>86</v>
      </c>
      <c r="H67" s="152"/>
    </row>
    <row r="68" spans="1:8" ht="15">
      <c r="A68" s="235" t="s">
        <v>211</v>
      </c>
      <c r="B68" s="241" t="s">
        <v>212</v>
      </c>
      <c r="C68" s="151">
        <v>6699</v>
      </c>
      <c r="D68" s="151">
        <v>4632</v>
      </c>
      <c r="E68" s="237" t="s">
        <v>213</v>
      </c>
      <c r="F68" s="242" t="s">
        <v>214</v>
      </c>
      <c r="G68" s="152">
        <v>8</v>
      </c>
      <c r="H68" s="152"/>
    </row>
    <row r="69" spans="1:8" ht="15">
      <c r="A69" s="235" t="s">
        <v>215</v>
      </c>
      <c r="B69" s="241" t="s">
        <v>216</v>
      </c>
      <c r="C69" s="151"/>
      <c r="D69" s="151">
        <v>12</v>
      </c>
      <c r="E69" s="251" t="s">
        <v>78</v>
      </c>
      <c r="F69" s="242" t="s">
        <v>217</v>
      </c>
      <c r="G69" s="152">
        <v>269</v>
      </c>
      <c r="H69" s="152"/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>
        <v>15</v>
      </c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12056</v>
      </c>
      <c r="H71" s="161">
        <f>H59+H60+H61+H69+H70</f>
        <v>9122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195</v>
      </c>
      <c r="D72" s="151">
        <v>796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100</v>
      </c>
      <c r="D74" s="151">
        <v>324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7140</v>
      </c>
      <c r="D75" s="155">
        <f>SUM(D67:D74)</f>
        <v>5764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12056</v>
      </c>
      <c r="H79" s="162">
        <f>H71+H74+H75+H76</f>
        <v>9122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46</v>
      </c>
      <c r="D87" s="151">
        <v>231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492</v>
      </c>
      <c r="D88" s="151">
        <v>324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>
        <v>5</v>
      </c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538</v>
      </c>
      <c r="D91" s="155">
        <f>SUM(D87:D90)</f>
        <v>560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196</v>
      </c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11983</v>
      </c>
      <c r="D93" s="155">
        <f>D64+D75+D84+D91+D92</f>
        <v>10045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30695</v>
      </c>
      <c r="D94" s="164">
        <f>D93+D55</f>
        <v>17004</v>
      </c>
      <c r="E94" s="449" t="s">
        <v>270</v>
      </c>
      <c r="F94" s="289" t="s">
        <v>271</v>
      </c>
      <c r="G94" s="165">
        <f>G36+G39+G55+G79</f>
        <v>30695</v>
      </c>
      <c r="H94" s="165">
        <f>H36+H39+H55+H79</f>
        <v>17004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864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863</v>
      </c>
      <c r="B98" s="432"/>
      <c r="C98" s="576" t="s">
        <v>273</v>
      </c>
      <c r="D98" s="576"/>
      <c r="E98" s="576"/>
      <c r="F98" s="170"/>
      <c r="G98" s="171"/>
      <c r="H98" s="172"/>
      <c r="M98" s="157"/>
    </row>
    <row r="99" spans="3:8" ht="15">
      <c r="C99" s="45"/>
      <c r="D99" s="1" t="s">
        <v>865</v>
      </c>
      <c r="E99" s="45"/>
      <c r="F99" s="170"/>
      <c r="G99" s="171"/>
      <c r="H99" s="172"/>
    </row>
    <row r="100" spans="1:5" ht="15">
      <c r="A100" s="173"/>
      <c r="B100" s="173"/>
      <c r="C100" s="576" t="s">
        <v>852</v>
      </c>
      <c r="D100" s="577"/>
      <c r="E100" s="577"/>
    </row>
    <row r="101" ht="12.75">
      <c r="D101" s="169" t="s">
        <v>866</v>
      </c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17" bottom="0.17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tabSelected="1" zoomScalePageLayoutView="0" workbookViewId="0" topLeftCell="A1">
      <selection activeCell="E54" sqref="E54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5" t="str">
        <f>'справка №1-БАЛАНС'!E3</f>
        <v>ХЕРТИ АД</v>
      </c>
      <c r="C2" s="585"/>
      <c r="D2" s="585"/>
      <c r="E2" s="585"/>
      <c r="F2" s="587" t="s">
        <v>2</v>
      </c>
      <c r="G2" s="587"/>
      <c r="H2" s="526">
        <f>'справка №1-БАЛАНС'!H3</f>
        <v>127631592</v>
      </c>
    </row>
    <row r="3" spans="1:8" ht="15">
      <c r="A3" s="467" t="s">
        <v>275</v>
      </c>
      <c r="B3" s="585" t="str">
        <f>'справка №1-БАЛАНС'!E4</f>
        <v>предварителен неконсолидиран</v>
      </c>
      <c r="C3" s="585"/>
      <c r="D3" s="585"/>
      <c r="E3" s="585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86" t="str">
        <f>'справка №1-БАЛАНС'!E5</f>
        <v>четвърто тримесечие с натрупване</v>
      </c>
      <c r="C4" s="586"/>
      <c r="D4" s="586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>
        <v>20137</v>
      </c>
      <c r="D9" s="46">
        <v>18127</v>
      </c>
      <c r="E9" s="298" t="s">
        <v>285</v>
      </c>
      <c r="F9" s="549" t="s">
        <v>286</v>
      </c>
      <c r="G9" s="550">
        <v>26071</v>
      </c>
      <c r="H9" s="550">
        <v>21034</v>
      </c>
    </row>
    <row r="10" spans="1:8" ht="12">
      <c r="A10" s="298" t="s">
        <v>287</v>
      </c>
      <c r="B10" s="299" t="s">
        <v>288</v>
      </c>
      <c r="C10" s="46">
        <v>2694</v>
      </c>
      <c r="D10" s="46">
        <v>1814</v>
      </c>
      <c r="E10" s="298" t="s">
        <v>289</v>
      </c>
      <c r="F10" s="549" t="s">
        <v>290</v>
      </c>
      <c r="G10" s="550"/>
      <c r="H10" s="550"/>
    </row>
    <row r="11" spans="1:8" ht="12">
      <c r="A11" s="298" t="s">
        <v>291</v>
      </c>
      <c r="B11" s="299" t="s">
        <v>292</v>
      </c>
      <c r="C11" s="46">
        <v>1008</v>
      </c>
      <c r="D11" s="46">
        <v>852</v>
      </c>
      <c r="E11" s="300" t="s">
        <v>293</v>
      </c>
      <c r="F11" s="549" t="s">
        <v>294</v>
      </c>
      <c r="G11" s="550"/>
      <c r="H11" s="550"/>
    </row>
    <row r="12" spans="1:8" ht="12">
      <c r="A12" s="298" t="s">
        <v>295</v>
      </c>
      <c r="B12" s="299" t="s">
        <v>296</v>
      </c>
      <c r="C12" s="46">
        <v>2070</v>
      </c>
      <c r="D12" s="46">
        <v>1625</v>
      </c>
      <c r="E12" s="300" t="s">
        <v>78</v>
      </c>
      <c r="F12" s="549" t="s">
        <v>297</v>
      </c>
      <c r="G12" s="550">
        <v>1718</v>
      </c>
      <c r="H12" s="550">
        <f>2604+120</f>
        <v>2724</v>
      </c>
    </row>
    <row r="13" spans="1:18" ht="12">
      <c r="A13" s="298" t="s">
        <v>298</v>
      </c>
      <c r="B13" s="299" t="s">
        <v>299</v>
      </c>
      <c r="C13" s="46">
        <v>492</v>
      </c>
      <c r="D13" s="46">
        <v>396</v>
      </c>
      <c r="E13" s="301" t="s">
        <v>51</v>
      </c>
      <c r="F13" s="551" t="s">
        <v>300</v>
      </c>
      <c r="G13" s="548">
        <f>SUM(G9:G12)</f>
        <v>27789</v>
      </c>
      <c r="H13" s="548">
        <f>SUM(H9:H12)</f>
        <v>23758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>
        <v>345</v>
      </c>
      <c r="D14" s="46">
        <v>156</v>
      </c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>
        <v>-108</v>
      </c>
      <c r="D15" s="47">
        <v>127</v>
      </c>
      <c r="E15" s="296" t="s">
        <v>305</v>
      </c>
      <c r="F15" s="554" t="s">
        <v>306</v>
      </c>
      <c r="G15" s="550">
        <v>187</v>
      </c>
      <c r="H15" s="550"/>
    </row>
    <row r="16" spans="1:8" ht="12">
      <c r="A16" s="298" t="s">
        <v>307</v>
      </c>
      <c r="B16" s="299" t="s">
        <v>308</v>
      </c>
      <c r="C16" s="47">
        <f>475-272</f>
        <v>203</v>
      </c>
      <c r="D16" s="47">
        <v>-51</v>
      </c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26841</v>
      </c>
      <c r="D19" s="49">
        <f>SUM(D9:D15)+D16</f>
        <v>23046</v>
      </c>
      <c r="E19" s="304" t="s">
        <v>317</v>
      </c>
      <c r="F19" s="552" t="s">
        <v>318</v>
      </c>
      <c r="G19" s="550">
        <v>6</v>
      </c>
      <c r="H19" s="550">
        <v>27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>
        <v>21</v>
      </c>
    </row>
    <row r="22" spans="1:8" ht="24">
      <c r="A22" s="304" t="s">
        <v>324</v>
      </c>
      <c r="B22" s="305" t="s">
        <v>325</v>
      </c>
      <c r="C22" s="46">
        <v>481</v>
      </c>
      <c r="D22" s="46">
        <v>452</v>
      </c>
      <c r="E22" s="304" t="s">
        <v>326</v>
      </c>
      <c r="F22" s="552" t="s">
        <v>327</v>
      </c>
      <c r="G22" s="550">
        <v>96</v>
      </c>
      <c r="H22" s="550"/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2" t="s">
        <v>331</v>
      </c>
      <c r="G23" s="550"/>
      <c r="H23" s="550"/>
    </row>
    <row r="24" spans="1:18" ht="12">
      <c r="A24" s="298" t="s">
        <v>332</v>
      </c>
      <c r="B24" s="305" t="s">
        <v>333</v>
      </c>
      <c r="C24" s="46">
        <v>106</v>
      </c>
      <c r="D24" s="46"/>
      <c r="E24" s="301" t="s">
        <v>103</v>
      </c>
      <c r="F24" s="554" t="s">
        <v>334</v>
      </c>
      <c r="G24" s="548">
        <f>SUM(G19:G23)</f>
        <v>102</v>
      </c>
      <c r="H24" s="548">
        <f>SUM(H19:H23)</f>
        <v>48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134</v>
      </c>
      <c r="D25" s="46"/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721</v>
      </c>
      <c r="D26" s="49">
        <f>SUM(D22:D25)</f>
        <v>452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27562</v>
      </c>
      <c r="D28" s="50">
        <f>D26+D19</f>
        <v>23498</v>
      </c>
      <c r="E28" s="127" t="s">
        <v>339</v>
      </c>
      <c r="F28" s="554" t="s">
        <v>340</v>
      </c>
      <c r="G28" s="548">
        <f>G13+G15+G24</f>
        <v>28078</v>
      </c>
      <c r="H28" s="548">
        <f>H13+H15+H24</f>
        <v>23806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516</v>
      </c>
      <c r="D30" s="50">
        <f>IF((H28-D28)&gt;0,H28-D28,0)</f>
        <v>308</v>
      </c>
      <c r="E30" s="127" t="s">
        <v>343</v>
      </c>
      <c r="F30" s="554" t="s">
        <v>344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848</v>
      </c>
      <c r="B31" s="306" t="s">
        <v>345</v>
      </c>
      <c r="C31" s="46"/>
      <c r="D31" s="46"/>
      <c r="E31" s="296" t="s">
        <v>851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>
        <v>51</v>
      </c>
    </row>
    <row r="33" spans="1:18" ht="12">
      <c r="A33" s="128" t="s">
        <v>351</v>
      </c>
      <c r="B33" s="306" t="s">
        <v>352</v>
      </c>
      <c r="C33" s="49">
        <f>C28-C31+C32</f>
        <v>27562</v>
      </c>
      <c r="D33" s="49">
        <f>D28-D31+D32</f>
        <v>23498</v>
      </c>
      <c r="E33" s="127" t="s">
        <v>353</v>
      </c>
      <c r="F33" s="554" t="s">
        <v>354</v>
      </c>
      <c r="G33" s="53">
        <f>G32-G31+G28</f>
        <v>28078</v>
      </c>
      <c r="H33" s="53">
        <f>H32-H31+H28</f>
        <v>23857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516</v>
      </c>
      <c r="D34" s="50">
        <f>IF((H33-D33)&gt;0,H33-D33,0)</f>
        <v>359</v>
      </c>
      <c r="E34" s="128" t="s">
        <v>357</v>
      </c>
      <c r="F34" s="554" t="s">
        <v>358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/>
      <c r="D36" s="46"/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/>
      <c r="D37" s="430"/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516</v>
      </c>
      <c r="D39" s="460">
        <f>+IF((H33-D33-D35)&gt;0,H33-D33-D35,0)</f>
        <v>359</v>
      </c>
      <c r="E39" s="313" t="s">
        <v>369</v>
      </c>
      <c r="F39" s="558" t="s">
        <v>370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516</v>
      </c>
      <c r="D41" s="52">
        <f>IF(H39=0,IF(D39-D40&gt;0,D39-D40+H40,0),IF(H39-H40&lt;0,H40-H39+D39,0))</f>
        <v>359</v>
      </c>
      <c r="E41" s="127" t="s">
        <v>376</v>
      </c>
      <c r="F41" s="571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28078</v>
      </c>
      <c r="D42" s="53">
        <f>D33+D35+D39</f>
        <v>23857</v>
      </c>
      <c r="E42" s="128" t="s">
        <v>380</v>
      </c>
      <c r="F42" s="129" t="s">
        <v>381</v>
      </c>
      <c r="G42" s="53">
        <f>G39+G33</f>
        <v>28078</v>
      </c>
      <c r="H42" s="53">
        <f>H39+H33</f>
        <v>23857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8" t="s">
        <v>856</v>
      </c>
      <c r="B45" s="588"/>
      <c r="C45" s="588"/>
      <c r="D45" s="588"/>
      <c r="E45" s="588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80">
        <v>39477</v>
      </c>
      <c r="C48" s="427" t="s">
        <v>382</v>
      </c>
      <c r="D48" s="579" t="s">
        <v>865</v>
      </c>
      <c r="E48" s="579"/>
      <c r="F48" s="579"/>
      <c r="G48" s="579"/>
      <c r="H48" s="579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781</v>
      </c>
      <c r="D50" s="584" t="s">
        <v>866</v>
      </c>
      <c r="E50" s="584"/>
      <c r="F50" s="584"/>
      <c r="G50" s="584"/>
      <c r="H50" s="584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93" right="0.2362204724409449" top="0.69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9">
      <selection activeCell="B56" sqref="B55:B56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ХЕРТИ АД</v>
      </c>
      <c r="C4" s="541" t="s">
        <v>2</v>
      </c>
      <c r="D4" s="541">
        <f>'справка №1-БАЛАНС'!H3</f>
        <v>127631592</v>
      </c>
      <c r="E4" s="323"/>
      <c r="F4" s="323"/>
    </row>
    <row r="5" spans="1:4" ht="15">
      <c r="A5" s="470" t="s">
        <v>275</v>
      </c>
      <c r="B5" s="470" t="str">
        <f>'справка №1-БАЛАНС'!E4</f>
        <v>предварителен неконсолидиран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четвърто тримесечие с натрупване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25973</v>
      </c>
      <c r="D10" s="54">
        <v>22378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-26080</v>
      </c>
      <c r="D11" s="54">
        <v>-20988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-2255</v>
      </c>
      <c r="D13" s="54">
        <v>-1881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1285</v>
      </c>
      <c r="D14" s="54">
        <v>-119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>
        <v>-12</v>
      </c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>
        <v>-18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24</v>
      </c>
      <c r="D19" s="54">
        <v>1367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-1065</v>
      </c>
      <c r="D20" s="55">
        <f>SUM(D10:D19)</f>
        <v>739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>
        <v>-4939</v>
      </c>
      <c r="D22" s="54">
        <v>-946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>
        <v>-158</v>
      </c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>
        <v>-24</v>
      </c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>
        <v>2</v>
      </c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>
        <v>181</v>
      </c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-4938</v>
      </c>
      <c r="D32" s="55">
        <f>SUM(D22:D31)</f>
        <v>-946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>
        <v>8280</v>
      </c>
      <c r="D36" s="54">
        <v>2445</v>
      </c>
      <c r="E36" s="130"/>
      <c r="F36" s="130"/>
    </row>
    <row r="37" spans="1:6" ht="12">
      <c r="A37" s="332" t="s">
        <v>438</v>
      </c>
      <c r="B37" s="333" t="s">
        <v>439</v>
      </c>
      <c r="C37" s="54">
        <v>-1585</v>
      </c>
      <c r="D37" s="54">
        <v>-1241</v>
      </c>
      <c r="E37" s="130"/>
      <c r="F37" s="130"/>
    </row>
    <row r="38" spans="1:6" ht="12">
      <c r="A38" s="332" t="s">
        <v>440</v>
      </c>
      <c r="B38" s="333" t="s">
        <v>441</v>
      </c>
      <c r="C38" s="54">
        <v>-119</v>
      </c>
      <c r="D38" s="54">
        <v>-349</v>
      </c>
      <c r="E38" s="130"/>
      <c r="F38" s="130"/>
    </row>
    <row r="39" spans="1:6" ht="12">
      <c r="A39" s="332" t="s">
        <v>442</v>
      </c>
      <c r="B39" s="333" t="s">
        <v>443</v>
      </c>
      <c r="C39" s="54">
        <v>-560</v>
      </c>
      <c r="D39" s="54">
        <v>-190</v>
      </c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>
        <v>-35</v>
      </c>
      <c r="D41" s="54">
        <v>-32</v>
      </c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5981</v>
      </c>
      <c r="D42" s="55">
        <f>SUM(D34:D41)</f>
        <v>633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-22</v>
      </c>
      <c r="D43" s="55">
        <f>D42+D32+D20</f>
        <v>426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560</v>
      </c>
      <c r="D44" s="132">
        <v>134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538</v>
      </c>
      <c r="D45" s="55">
        <f>D44+D43</f>
        <v>560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/>
      <c r="D46" s="56"/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870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871</v>
      </c>
      <c r="C50" s="589"/>
      <c r="D50" s="589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872</v>
      </c>
      <c r="C52" s="589"/>
      <c r="D52" s="589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27" bottom="0.57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3">
      <selection activeCell="E46" sqref="E46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0" t="s">
        <v>460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2" t="str">
        <f>'справка №1-БАЛАНС'!E3</f>
        <v>ХЕРТИ АД</v>
      </c>
      <c r="C3" s="592"/>
      <c r="D3" s="592"/>
      <c r="E3" s="592"/>
      <c r="F3" s="592"/>
      <c r="G3" s="592"/>
      <c r="H3" s="592"/>
      <c r="I3" s="592"/>
      <c r="J3" s="476"/>
      <c r="K3" s="594" t="s">
        <v>2</v>
      </c>
      <c r="L3" s="594"/>
      <c r="M3" s="478">
        <f>'справка №1-БАЛАНС'!H3</f>
        <v>127631592</v>
      </c>
      <c r="N3" s="2"/>
    </row>
    <row r="4" spans="1:15" s="532" customFormat="1" ht="13.5" customHeight="1">
      <c r="A4" s="467" t="s">
        <v>461</v>
      </c>
      <c r="B4" s="592" t="str">
        <f>'справка №1-БАЛАНС'!E4</f>
        <v>предварителен неконсолидиран</v>
      </c>
      <c r="C4" s="592"/>
      <c r="D4" s="592"/>
      <c r="E4" s="592"/>
      <c r="F4" s="592"/>
      <c r="G4" s="592"/>
      <c r="H4" s="592"/>
      <c r="I4" s="592"/>
      <c r="J4" s="136"/>
      <c r="K4" s="595" t="s">
        <v>4</v>
      </c>
      <c r="L4" s="595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6" t="str">
        <f>'справка №1-БАЛАНС'!E5</f>
        <v>четвърто тримесечие с натрупване</v>
      </c>
      <c r="C5" s="596"/>
      <c r="D5" s="596"/>
      <c r="E5" s="596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2500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90</v>
      </c>
      <c r="G11" s="58">
        <f>'справка №1-БАЛАНС'!H23</f>
        <v>0</v>
      </c>
      <c r="H11" s="60"/>
      <c r="I11" s="58">
        <f>'справка №1-БАЛАНС'!H28+'справка №1-БАЛАНС'!H31</f>
        <v>4230</v>
      </c>
      <c r="J11" s="58">
        <f>'справка №1-БАЛАНС'!H29+'справка №1-БАЛАНС'!H32</f>
        <v>0</v>
      </c>
      <c r="K11" s="60"/>
      <c r="L11" s="344">
        <f>SUM(C11:K11)</f>
        <v>6820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2500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90</v>
      </c>
      <c r="G15" s="61">
        <f t="shared" si="2"/>
        <v>0</v>
      </c>
      <c r="H15" s="61">
        <f t="shared" si="2"/>
        <v>0</v>
      </c>
      <c r="I15" s="61">
        <f t="shared" si="2"/>
        <v>4230</v>
      </c>
      <c r="J15" s="61">
        <f t="shared" si="2"/>
        <v>0</v>
      </c>
      <c r="K15" s="61">
        <f t="shared" si="2"/>
        <v>0</v>
      </c>
      <c r="L15" s="344">
        <f t="shared" si="1"/>
        <v>6820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516</v>
      </c>
      <c r="J16" s="345">
        <f>+'справка №1-БАЛАНС'!G32</f>
        <v>0</v>
      </c>
      <c r="K16" s="60"/>
      <c r="L16" s="344">
        <f t="shared" si="1"/>
        <v>516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2270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-2673</v>
      </c>
      <c r="J17" s="62">
        <f>J18+J19</f>
        <v>0</v>
      </c>
      <c r="K17" s="62">
        <f t="shared" si="3"/>
        <v>0</v>
      </c>
      <c r="L17" s="344">
        <f t="shared" si="1"/>
        <v>-403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>
        <v>-403</v>
      </c>
      <c r="J18" s="60"/>
      <c r="K18" s="60"/>
      <c r="L18" s="344">
        <f t="shared" si="1"/>
        <v>-403</v>
      </c>
      <c r="M18" s="60"/>
      <c r="N18" s="11"/>
    </row>
    <row r="19" spans="1:14" ht="12" customHeight="1">
      <c r="A19" s="13" t="s">
        <v>496</v>
      </c>
      <c r="B19" s="18" t="s">
        <v>497</v>
      </c>
      <c r="C19" s="60">
        <v>2270</v>
      </c>
      <c r="D19" s="60"/>
      <c r="E19" s="60"/>
      <c r="F19" s="60"/>
      <c r="G19" s="60"/>
      <c r="H19" s="60"/>
      <c r="I19" s="60">
        <v>-2270</v>
      </c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7230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7230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>
        <v>7232</v>
      </c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7232</v>
      </c>
      <c r="M22" s="185"/>
      <c r="N22" s="11"/>
    </row>
    <row r="23" spans="1:14" ht="12">
      <c r="A23" s="12" t="s">
        <v>504</v>
      </c>
      <c r="B23" s="8" t="s">
        <v>505</v>
      </c>
      <c r="C23" s="185">
        <v>2</v>
      </c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2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>
        <v>-317</v>
      </c>
      <c r="J28" s="60"/>
      <c r="K28" s="60"/>
      <c r="L28" s="344">
        <f t="shared" si="1"/>
        <v>-317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12000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90</v>
      </c>
      <c r="G29" s="59">
        <f t="shared" si="6"/>
        <v>0</v>
      </c>
      <c r="H29" s="59">
        <f t="shared" si="6"/>
        <v>0</v>
      </c>
      <c r="I29" s="59">
        <f t="shared" si="6"/>
        <v>1756</v>
      </c>
      <c r="J29" s="59">
        <f t="shared" si="6"/>
        <v>0</v>
      </c>
      <c r="K29" s="59">
        <f t="shared" si="6"/>
        <v>0</v>
      </c>
      <c r="L29" s="344">
        <f t="shared" si="1"/>
        <v>13846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12000</v>
      </c>
      <c r="D32" s="59">
        <f t="shared" si="7"/>
        <v>0</v>
      </c>
      <c r="E32" s="59">
        <f t="shared" si="7"/>
        <v>0</v>
      </c>
      <c r="F32" s="59">
        <f t="shared" si="7"/>
        <v>90</v>
      </c>
      <c r="G32" s="59">
        <f t="shared" si="7"/>
        <v>0</v>
      </c>
      <c r="H32" s="59">
        <f t="shared" si="7"/>
        <v>0</v>
      </c>
      <c r="I32" s="59">
        <f t="shared" si="7"/>
        <v>1756</v>
      </c>
      <c r="J32" s="59">
        <f t="shared" si="7"/>
        <v>0</v>
      </c>
      <c r="K32" s="59">
        <f t="shared" si="7"/>
        <v>0</v>
      </c>
      <c r="L32" s="344">
        <f t="shared" si="1"/>
        <v>13846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857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873</v>
      </c>
      <c r="B38" s="19"/>
      <c r="C38" s="15"/>
      <c r="D38" s="591" t="s">
        <v>819</v>
      </c>
      <c r="E38" s="591"/>
      <c r="F38" s="591"/>
      <c r="G38" s="591"/>
      <c r="H38" s="591"/>
      <c r="I38" s="591"/>
      <c r="J38" s="15" t="s">
        <v>874</v>
      </c>
      <c r="K38" s="15"/>
      <c r="L38" s="591"/>
      <c r="M38" s="591"/>
      <c r="N38" s="11"/>
    </row>
    <row r="39" spans="1:13" ht="12">
      <c r="A39" s="536"/>
      <c r="B39" s="537"/>
      <c r="C39" s="538"/>
      <c r="D39" s="538"/>
      <c r="E39" s="538" t="s">
        <v>865</v>
      </c>
      <c r="F39" s="538"/>
      <c r="G39" s="538"/>
      <c r="H39" s="538"/>
      <c r="I39" s="538"/>
      <c r="J39" s="538"/>
      <c r="K39" s="538" t="s">
        <v>866</v>
      </c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B1">
      <selection activeCell="N48" sqref="N48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522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9" t="s">
        <v>384</v>
      </c>
      <c r="B2" s="610"/>
      <c r="C2" s="611" t="str">
        <f>'справка №1-БАЛАНС'!E3</f>
        <v>ХЕРТИ АД</v>
      </c>
      <c r="D2" s="611"/>
      <c r="E2" s="611"/>
      <c r="F2" s="611"/>
      <c r="G2" s="611"/>
      <c r="H2" s="611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127631592</v>
      </c>
      <c r="P2" s="483"/>
      <c r="Q2" s="483"/>
      <c r="R2" s="526"/>
    </row>
    <row r="3" spans="1:18" ht="15">
      <c r="A3" s="609" t="s">
        <v>5</v>
      </c>
      <c r="B3" s="610"/>
      <c r="C3" s="612" t="str">
        <f>'справка №1-БАЛАНС'!E5</f>
        <v>четвърто тримесечие с натрупване</v>
      </c>
      <c r="D3" s="612"/>
      <c r="E3" s="612"/>
      <c r="F3" s="485"/>
      <c r="G3" s="485"/>
      <c r="H3" s="485"/>
      <c r="I3" s="485"/>
      <c r="J3" s="485"/>
      <c r="K3" s="485"/>
      <c r="L3" s="485"/>
      <c r="M3" s="597" t="s">
        <v>4</v>
      </c>
      <c r="N3" s="597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523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524</v>
      </c>
    </row>
    <row r="5" spans="1:18" s="100" customFormat="1" ht="30.75" customHeight="1">
      <c r="A5" s="598" t="s">
        <v>464</v>
      </c>
      <c r="B5" s="599"/>
      <c r="C5" s="602" t="s">
        <v>8</v>
      </c>
      <c r="D5" s="357" t="s">
        <v>525</v>
      </c>
      <c r="E5" s="357"/>
      <c r="F5" s="357"/>
      <c r="G5" s="357"/>
      <c r="H5" s="357" t="s">
        <v>526</v>
      </c>
      <c r="I5" s="357"/>
      <c r="J5" s="607" t="s">
        <v>527</v>
      </c>
      <c r="K5" s="357" t="s">
        <v>528</v>
      </c>
      <c r="L5" s="357"/>
      <c r="M5" s="357"/>
      <c r="N5" s="357"/>
      <c r="O5" s="357" t="s">
        <v>526</v>
      </c>
      <c r="P5" s="357"/>
      <c r="Q5" s="607" t="s">
        <v>529</v>
      </c>
      <c r="R5" s="607" t="s">
        <v>530</v>
      </c>
    </row>
    <row r="6" spans="1:18" s="100" customFormat="1" ht="48">
      <c r="A6" s="600"/>
      <c r="B6" s="601"/>
      <c r="C6" s="603"/>
      <c r="D6" s="358" t="s">
        <v>531</v>
      </c>
      <c r="E6" s="358" t="s">
        <v>532</v>
      </c>
      <c r="F6" s="358" t="s">
        <v>533</v>
      </c>
      <c r="G6" s="358" t="s">
        <v>534</v>
      </c>
      <c r="H6" s="358" t="s">
        <v>535</v>
      </c>
      <c r="I6" s="358" t="s">
        <v>536</v>
      </c>
      <c r="J6" s="608"/>
      <c r="K6" s="358" t="s">
        <v>531</v>
      </c>
      <c r="L6" s="358" t="s">
        <v>537</v>
      </c>
      <c r="M6" s="358" t="s">
        <v>538</v>
      </c>
      <c r="N6" s="358" t="s">
        <v>539</v>
      </c>
      <c r="O6" s="358" t="s">
        <v>535</v>
      </c>
      <c r="P6" s="358" t="s">
        <v>536</v>
      </c>
      <c r="Q6" s="608"/>
      <c r="R6" s="608"/>
    </row>
    <row r="7" spans="1:18" s="100" customFormat="1" ht="12">
      <c r="A7" s="360" t="s">
        <v>540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541</v>
      </c>
      <c r="B8" s="363" t="s">
        <v>542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543</v>
      </c>
      <c r="B9" s="366" t="s">
        <v>544</v>
      </c>
      <c r="C9" s="367" t="s">
        <v>545</v>
      </c>
      <c r="D9" s="189">
        <v>31</v>
      </c>
      <c r="E9" s="189"/>
      <c r="F9" s="189"/>
      <c r="G9" s="74">
        <f>D9+E9-F9</f>
        <v>31</v>
      </c>
      <c r="H9" s="65">
        <v>187</v>
      </c>
      <c r="I9" s="65"/>
      <c r="J9" s="74">
        <f>G9+H9-I9</f>
        <v>218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218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546</v>
      </c>
      <c r="B10" s="366" t="s">
        <v>547</v>
      </c>
      <c r="C10" s="367" t="s">
        <v>548</v>
      </c>
      <c r="D10" s="189">
        <v>1299</v>
      </c>
      <c r="E10" s="189"/>
      <c r="F10" s="189"/>
      <c r="G10" s="74">
        <f aca="true" t="shared" si="2" ref="G10:G39">D10+E10-F10</f>
        <v>1299</v>
      </c>
      <c r="H10" s="65">
        <v>4664</v>
      </c>
      <c r="I10" s="65">
        <v>192</v>
      </c>
      <c r="J10" s="74">
        <f aca="true" t="shared" si="3" ref="J10:J39">G10+H10-I10</f>
        <v>5771</v>
      </c>
      <c r="K10" s="65">
        <v>175</v>
      </c>
      <c r="L10" s="65">
        <v>170</v>
      </c>
      <c r="M10" s="65"/>
      <c r="N10" s="74">
        <f aca="true" t="shared" si="4" ref="N10:N39">K10+L10-M10</f>
        <v>345</v>
      </c>
      <c r="O10" s="65"/>
      <c r="P10" s="65">
        <v>192</v>
      </c>
      <c r="Q10" s="74">
        <f t="shared" si="0"/>
        <v>153</v>
      </c>
      <c r="R10" s="74">
        <f t="shared" si="1"/>
        <v>5618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549</v>
      </c>
      <c r="B11" s="366" t="s">
        <v>550</v>
      </c>
      <c r="C11" s="367" t="s">
        <v>551</v>
      </c>
      <c r="D11" s="189">
        <v>7221</v>
      </c>
      <c r="E11" s="189">
        <v>3448</v>
      </c>
      <c r="F11" s="189">
        <v>218</v>
      </c>
      <c r="G11" s="74">
        <f t="shared" si="2"/>
        <v>10451</v>
      </c>
      <c r="H11" s="65">
        <v>2380</v>
      </c>
      <c r="I11" s="65">
        <v>2631</v>
      </c>
      <c r="J11" s="74">
        <f t="shared" si="3"/>
        <v>10200</v>
      </c>
      <c r="K11" s="65">
        <v>3004</v>
      </c>
      <c r="L11" s="65">
        <v>818</v>
      </c>
      <c r="M11" s="65">
        <v>153</v>
      </c>
      <c r="N11" s="74">
        <f t="shared" si="4"/>
        <v>3669</v>
      </c>
      <c r="O11" s="65"/>
      <c r="P11" s="65">
        <v>2565</v>
      </c>
      <c r="Q11" s="74">
        <f t="shared" si="0"/>
        <v>1104</v>
      </c>
      <c r="R11" s="74">
        <f t="shared" si="1"/>
        <v>9096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552</v>
      </c>
      <c r="B12" s="366" t="s">
        <v>553</v>
      </c>
      <c r="C12" s="367" t="s">
        <v>554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555</v>
      </c>
      <c r="B13" s="366" t="s">
        <v>556</v>
      </c>
      <c r="C13" s="367" t="s">
        <v>557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558</v>
      </c>
      <c r="B14" s="366" t="s">
        <v>559</v>
      </c>
      <c r="C14" s="367" t="s">
        <v>560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853</v>
      </c>
      <c r="B15" s="374" t="s">
        <v>854</v>
      </c>
      <c r="C15" s="456" t="s">
        <v>855</v>
      </c>
      <c r="D15" s="457">
        <v>564</v>
      </c>
      <c r="E15" s="457">
        <v>5791</v>
      </c>
      <c r="F15" s="457">
        <v>3032</v>
      </c>
      <c r="G15" s="74">
        <f t="shared" si="2"/>
        <v>3323</v>
      </c>
      <c r="H15" s="458"/>
      <c r="I15" s="458"/>
      <c r="J15" s="74">
        <f t="shared" si="3"/>
        <v>3323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3323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561</v>
      </c>
      <c r="B16" s="193" t="s">
        <v>562</v>
      </c>
      <c r="C16" s="367" t="s">
        <v>563</v>
      </c>
      <c r="D16" s="189">
        <v>114</v>
      </c>
      <c r="E16" s="189">
        <v>62</v>
      </c>
      <c r="F16" s="189">
        <v>43</v>
      </c>
      <c r="G16" s="74">
        <f t="shared" si="2"/>
        <v>133</v>
      </c>
      <c r="H16" s="65"/>
      <c r="I16" s="65"/>
      <c r="J16" s="74">
        <f t="shared" si="3"/>
        <v>133</v>
      </c>
      <c r="K16" s="65">
        <v>72</v>
      </c>
      <c r="L16" s="65">
        <v>13</v>
      </c>
      <c r="M16" s="65">
        <v>30</v>
      </c>
      <c r="N16" s="74">
        <f t="shared" si="4"/>
        <v>55</v>
      </c>
      <c r="O16" s="65"/>
      <c r="P16" s="65"/>
      <c r="Q16" s="74">
        <f aca="true" t="shared" si="5" ref="Q16:Q25">N16+O16-P16</f>
        <v>55</v>
      </c>
      <c r="R16" s="74">
        <f aca="true" t="shared" si="6" ref="R16:R25">J16-Q16</f>
        <v>78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564</v>
      </c>
      <c r="C17" s="369" t="s">
        <v>565</v>
      </c>
      <c r="D17" s="194">
        <f>SUM(D9:D16)</f>
        <v>9229</v>
      </c>
      <c r="E17" s="194">
        <f>SUM(E9:E16)</f>
        <v>9301</v>
      </c>
      <c r="F17" s="194">
        <f>SUM(F9:F16)</f>
        <v>3293</v>
      </c>
      <c r="G17" s="74">
        <f t="shared" si="2"/>
        <v>15237</v>
      </c>
      <c r="H17" s="75">
        <f>SUM(H9:H16)</f>
        <v>7231</v>
      </c>
      <c r="I17" s="75">
        <f>SUM(I9:I16)</f>
        <v>2823</v>
      </c>
      <c r="J17" s="74">
        <f t="shared" si="3"/>
        <v>19645</v>
      </c>
      <c r="K17" s="75">
        <f>SUM(K9:K16)</f>
        <v>3251</v>
      </c>
      <c r="L17" s="75">
        <f>SUM(L9:L16)</f>
        <v>1001</v>
      </c>
      <c r="M17" s="75">
        <f>SUM(M9:M16)</f>
        <v>183</v>
      </c>
      <c r="N17" s="74">
        <f t="shared" si="4"/>
        <v>4069</v>
      </c>
      <c r="O17" s="75">
        <f>SUM(O9:O16)</f>
        <v>0</v>
      </c>
      <c r="P17" s="75">
        <f>SUM(P9:P16)</f>
        <v>2757</v>
      </c>
      <c r="Q17" s="74">
        <f t="shared" si="5"/>
        <v>1312</v>
      </c>
      <c r="R17" s="74">
        <f t="shared" si="6"/>
        <v>18333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566</v>
      </c>
      <c r="B18" s="371" t="s">
        <v>567</v>
      </c>
      <c r="C18" s="369" t="s">
        <v>568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569</v>
      </c>
      <c r="B19" s="371" t="s">
        <v>570</v>
      </c>
      <c r="C19" s="369" t="s">
        <v>571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572</v>
      </c>
      <c r="B20" s="363" t="s">
        <v>573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543</v>
      </c>
      <c r="B21" s="366" t="s">
        <v>574</v>
      </c>
      <c r="C21" s="367" t="s">
        <v>575</v>
      </c>
      <c r="D21" s="189">
        <v>3</v>
      </c>
      <c r="E21" s="189">
        <v>2</v>
      </c>
      <c r="F21" s="189"/>
      <c r="G21" s="74">
        <f t="shared" si="2"/>
        <v>5</v>
      </c>
      <c r="H21" s="65"/>
      <c r="I21" s="65"/>
      <c r="J21" s="74">
        <f t="shared" si="3"/>
        <v>5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5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546</v>
      </c>
      <c r="B22" s="366" t="s">
        <v>576</v>
      </c>
      <c r="C22" s="367" t="s">
        <v>577</v>
      </c>
      <c r="D22" s="189">
        <v>37</v>
      </c>
      <c r="E22" s="189">
        <v>2</v>
      </c>
      <c r="F22" s="189"/>
      <c r="G22" s="74">
        <f t="shared" si="2"/>
        <v>39</v>
      </c>
      <c r="H22" s="65"/>
      <c r="I22" s="65"/>
      <c r="J22" s="74">
        <f t="shared" si="3"/>
        <v>39</v>
      </c>
      <c r="K22" s="65">
        <v>32</v>
      </c>
      <c r="L22" s="65">
        <v>6</v>
      </c>
      <c r="M22" s="65"/>
      <c r="N22" s="74">
        <f t="shared" si="4"/>
        <v>38</v>
      </c>
      <c r="O22" s="65"/>
      <c r="P22" s="65"/>
      <c r="Q22" s="74">
        <f t="shared" si="5"/>
        <v>38</v>
      </c>
      <c r="R22" s="74">
        <f t="shared" si="6"/>
        <v>1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549</v>
      </c>
      <c r="B23" s="374" t="s">
        <v>578</v>
      </c>
      <c r="C23" s="367" t="s">
        <v>579</v>
      </c>
      <c r="D23" s="189">
        <v>97</v>
      </c>
      <c r="E23" s="189"/>
      <c r="F23" s="189"/>
      <c r="G23" s="74">
        <f t="shared" si="2"/>
        <v>97</v>
      </c>
      <c r="H23" s="65"/>
      <c r="I23" s="65"/>
      <c r="J23" s="74">
        <f t="shared" si="3"/>
        <v>97</v>
      </c>
      <c r="K23" s="65">
        <v>97</v>
      </c>
      <c r="L23" s="65">
        <v>0</v>
      </c>
      <c r="M23" s="65"/>
      <c r="N23" s="74">
        <f t="shared" si="4"/>
        <v>97</v>
      </c>
      <c r="O23" s="65"/>
      <c r="P23" s="65"/>
      <c r="Q23" s="74">
        <f t="shared" si="5"/>
        <v>97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552</v>
      </c>
      <c r="B24" s="375" t="s">
        <v>562</v>
      </c>
      <c r="C24" s="367" t="s">
        <v>580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836</v>
      </c>
      <c r="C25" s="376" t="s">
        <v>582</v>
      </c>
      <c r="D25" s="190">
        <f>SUM(D21:D24)</f>
        <v>137</v>
      </c>
      <c r="E25" s="190">
        <f aca="true" t="shared" si="7" ref="E25:P25">SUM(E21:E24)</f>
        <v>4</v>
      </c>
      <c r="F25" s="190">
        <f t="shared" si="7"/>
        <v>0</v>
      </c>
      <c r="G25" s="67">
        <f t="shared" si="2"/>
        <v>141</v>
      </c>
      <c r="H25" s="66">
        <f t="shared" si="7"/>
        <v>0</v>
      </c>
      <c r="I25" s="66">
        <f t="shared" si="7"/>
        <v>0</v>
      </c>
      <c r="J25" s="67">
        <f t="shared" si="3"/>
        <v>141</v>
      </c>
      <c r="K25" s="66">
        <f t="shared" si="7"/>
        <v>129</v>
      </c>
      <c r="L25" s="66">
        <f t="shared" si="7"/>
        <v>6</v>
      </c>
      <c r="M25" s="66">
        <f t="shared" si="7"/>
        <v>0</v>
      </c>
      <c r="N25" s="67">
        <f t="shared" si="4"/>
        <v>135</v>
      </c>
      <c r="O25" s="66">
        <f t="shared" si="7"/>
        <v>0</v>
      </c>
      <c r="P25" s="66">
        <f t="shared" si="7"/>
        <v>0</v>
      </c>
      <c r="Q25" s="67">
        <f t="shared" si="5"/>
        <v>135</v>
      </c>
      <c r="R25" s="67">
        <f t="shared" si="6"/>
        <v>6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583</v>
      </c>
      <c r="B26" s="377" t="s">
        <v>584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543</v>
      </c>
      <c r="B27" s="379" t="s">
        <v>849</v>
      </c>
      <c r="C27" s="380" t="s">
        <v>585</v>
      </c>
      <c r="D27" s="192">
        <f>SUM(D28:D31)</f>
        <v>14</v>
      </c>
      <c r="E27" s="192">
        <f aca="true" t="shared" si="8" ref="E27:P27">SUM(E28:E31)</f>
        <v>216</v>
      </c>
      <c r="F27" s="192">
        <f t="shared" si="8"/>
        <v>11</v>
      </c>
      <c r="G27" s="71">
        <f t="shared" si="2"/>
        <v>219</v>
      </c>
      <c r="H27" s="70">
        <f t="shared" si="8"/>
        <v>0</v>
      </c>
      <c r="I27" s="70">
        <f t="shared" si="8"/>
        <v>0</v>
      </c>
      <c r="J27" s="71">
        <f t="shared" si="3"/>
        <v>219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219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586</v>
      </c>
      <c r="D28" s="189">
        <v>11</v>
      </c>
      <c r="E28" s="189">
        <v>216</v>
      </c>
      <c r="F28" s="189">
        <v>11</v>
      </c>
      <c r="G28" s="74">
        <f t="shared" si="2"/>
        <v>216</v>
      </c>
      <c r="H28" s="65"/>
      <c r="I28" s="65"/>
      <c r="J28" s="74">
        <f t="shared" si="3"/>
        <v>216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216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587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588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589</v>
      </c>
      <c r="D31" s="189">
        <v>3</v>
      </c>
      <c r="E31" s="189"/>
      <c r="F31" s="189"/>
      <c r="G31" s="74">
        <f t="shared" si="2"/>
        <v>3</v>
      </c>
      <c r="H31" s="72"/>
      <c r="I31" s="72"/>
      <c r="J31" s="74">
        <f t="shared" si="3"/>
        <v>3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3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546</v>
      </c>
      <c r="B32" s="379" t="s">
        <v>590</v>
      </c>
      <c r="C32" s="367" t="s">
        <v>591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592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593</v>
      </c>
      <c r="C34" s="367" t="s">
        <v>594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595</v>
      </c>
      <c r="C35" s="367" t="s">
        <v>596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597</v>
      </c>
      <c r="C36" s="367" t="s">
        <v>598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549</v>
      </c>
      <c r="B37" s="381" t="s">
        <v>562</v>
      </c>
      <c r="C37" s="367" t="s">
        <v>599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850</v>
      </c>
      <c r="C38" s="369" t="s">
        <v>601</v>
      </c>
      <c r="D38" s="194">
        <f>D27+D32+D37</f>
        <v>14</v>
      </c>
      <c r="E38" s="194">
        <f aca="true" t="shared" si="12" ref="E38:P38">E27+E32+E37</f>
        <v>216</v>
      </c>
      <c r="F38" s="194">
        <f t="shared" si="12"/>
        <v>11</v>
      </c>
      <c r="G38" s="74">
        <f t="shared" si="2"/>
        <v>219</v>
      </c>
      <c r="H38" s="75">
        <f t="shared" si="12"/>
        <v>0</v>
      </c>
      <c r="I38" s="75">
        <f t="shared" si="12"/>
        <v>0</v>
      </c>
      <c r="J38" s="74">
        <f t="shared" si="3"/>
        <v>219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219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602</v>
      </c>
      <c r="B39" s="370" t="s">
        <v>603</v>
      </c>
      <c r="C39" s="369" t="s">
        <v>604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605</v>
      </c>
      <c r="C40" s="359" t="s">
        <v>606</v>
      </c>
      <c r="D40" s="438">
        <f>D17+D18+D19+D25+D38+D39</f>
        <v>9380</v>
      </c>
      <c r="E40" s="438">
        <f>E17+E18+E19+E25+E38+E39</f>
        <v>9521</v>
      </c>
      <c r="F40" s="438">
        <f aca="true" t="shared" si="13" ref="F40:R40">F17+F18+F19+F25+F38+F39</f>
        <v>3304</v>
      </c>
      <c r="G40" s="438">
        <f t="shared" si="13"/>
        <v>15597</v>
      </c>
      <c r="H40" s="438">
        <f t="shared" si="13"/>
        <v>7231</v>
      </c>
      <c r="I40" s="438">
        <f t="shared" si="13"/>
        <v>2823</v>
      </c>
      <c r="J40" s="438">
        <f t="shared" si="13"/>
        <v>20005</v>
      </c>
      <c r="K40" s="438">
        <f t="shared" si="13"/>
        <v>3380</v>
      </c>
      <c r="L40" s="438">
        <f t="shared" si="13"/>
        <v>1007</v>
      </c>
      <c r="M40" s="438">
        <f t="shared" si="13"/>
        <v>183</v>
      </c>
      <c r="N40" s="438">
        <f t="shared" si="13"/>
        <v>4204</v>
      </c>
      <c r="O40" s="438">
        <f t="shared" si="13"/>
        <v>0</v>
      </c>
      <c r="P40" s="438">
        <f t="shared" si="13"/>
        <v>2757</v>
      </c>
      <c r="Q40" s="438">
        <f t="shared" si="13"/>
        <v>1447</v>
      </c>
      <c r="R40" s="438">
        <f t="shared" si="13"/>
        <v>18558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875</v>
      </c>
      <c r="C44" s="354"/>
      <c r="D44" s="355"/>
      <c r="E44" s="355"/>
      <c r="F44" s="355"/>
      <c r="G44" s="351"/>
      <c r="H44" s="356" t="s">
        <v>608</v>
      </c>
      <c r="I44" s="356"/>
      <c r="J44" s="356"/>
      <c r="K44" s="604"/>
      <c r="L44" s="604"/>
      <c r="M44" s="604"/>
      <c r="N44" s="604"/>
      <c r="O44" s="605" t="s">
        <v>781</v>
      </c>
      <c r="P44" s="606"/>
      <c r="Q44" s="606"/>
      <c r="R44" s="606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 t="s">
        <v>865</v>
      </c>
      <c r="J45" s="349"/>
      <c r="K45" s="349"/>
      <c r="L45" s="349"/>
      <c r="M45" s="349"/>
      <c r="N45" s="349"/>
      <c r="O45" s="349" t="s">
        <v>876</v>
      </c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O44:R44"/>
    <mergeCell ref="Q5:Q6"/>
    <mergeCell ref="R5:R6"/>
    <mergeCell ref="J5:J6"/>
    <mergeCell ref="M3:N3"/>
    <mergeCell ref="A5:B6"/>
    <mergeCell ref="C5:C6"/>
    <mergeCell ref="K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80">
      <selection activeCell="D124" sqref="D123:D124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609</v>
      </c>
      <c r="B1" s="616"/>
      <c r="C1" s="616"/>
      <c r="D1" s="616"/>
      <c r="E1" s="616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19" t="str">
        <f>'справка №1-БАЛАНС'!E3</f>
        <v>ХЕРТИ АД</v>
      </c>
      <c r="C3" s="620"/>
      <c r="D3" s="526" t="s">
        <v>2</v>
      </c>
      <c r="E3" s="107">
        <f>'справка №1-БАЛАНС'!H3</f>
        <v>127631592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7" t="str">
        <f>'справка №1-БАЛАНС'!E5</f>
        <v>четвърто тримесечие с натрупване</v>
      </c>
      <c r="C4" s="618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610</v>
      </c>
      <c r="B5" s="496"/>
      <c r="C5" s="497"/>
      <c r="D5" s="107"/>
      <c r="E5" s="498" t="s">
        <v>611</v>
      </c>
    </row>
    <row r="6" spans="1:14" s="100" customFormat="1" ht="12">
      <c r="A6" s="389" t="s">
        <v>464</v>
      </c>
      <c r="B6" s="390" t="s">
        <v>8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12">
      <c r="A10" s="393" t="s">
        <v>618</v>
      </c>
      <c r="B10" s="395"/>
      <c r="C10" s="104"/>
      <c r="D10" s="104"/>
      <c r="E10" s="120"/>
      <c r="F10" s="106"/>
    </row>
    <row r="11" spans="1:15" ht="12">
      <c r="A11" s="396" t="s">
        <v>619</v>
      </c>
      <c r="B11" s="397" t="s">
        <v>620</v>
      </c>
      <c r="C11" s="119">
        <f>SUM(C12:C14)</f>
        <v>154</v>
      </c>
      <c r="D11" s="119">
        <f>SUM(D12:D14)</f>
        <v>0</v>
      </c>
      <c r="E11" s="120">
        <f>SUM(E12:E14)</f>
        <v>154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>
        <v>154</v>
      </c>
      <c r="D12" s="108"/>
      <c r="E12" s="120">
        <f aca="true" t="shared" si="0" ref="E12:E42">C12-D12</f>
        <v>154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</row>
    <row r="15" spans="1:6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">
      <c r="A18" s="396" t="s">
        <v>625</v>
      </c>
      <c r="B18" s="397" t="s">
        <v>633</v>
      </c>
      <c r="C18" s="108"/>
      <c r="D18" s="108"/>
      <c r="E18" s="120">
        <f t="shared" si="0"/>
        <v>0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154</v>
      </c>
      <c r="D19" s="104">
        <f>D11+D15+D16</f>
        <v>0</v>
      </c>
      <c r="E19" s="118">
        <f>E11+E15+E16</f>
        <v>154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639</v>
      </c>
      <c r="B23" s="399"/>
      <c r="C23" s="119"/>
      <c r="D23" s="104"/>
      <c r="E23" s="120"/>
      <c r="F23" s="106"/>
    </row>
    <row r="24" spans="1:15" ht="12">
      <c r="A24" s="396" t="s">
        <v>640</v>
      </c>
      <c r="B24" s="397" t="s">
        <v>641</v>
      </c>
      <c r="C24" s="119">
        <f>SUM(C25:C27)</f>
        <v>146</v>
      </c>
      <c r="D24" s="119">
        <f>SUM(D25:D27)</f>
        <v>146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/>
      <c r="D25" s="108"/>
      <c r="E25" s="120">
        <f t="shared" si="0"/>
        <v>0</v>
      </c>
      <c r="F25" s="106"/>
    </row>
    <row r="26" spans="1:6" ht="12">
      <c r="A26" s="396" t="s">
        <v>644</v>
      </c>
      <c r="B26" s="397" t="s">
        <v>645</v>
      </c>
      <c r="C26" s="108">
        <v>146</v>
      </c>
      <c r="D26" s="108">
        <v>146</v>
      </c>
      <c r="E26" s="120">
        <f t="shared" si="0"/>
        <v>0</v>
      </c>
      <c r="F26" s="106"/>
    </row>
    <row r="27" spans="1:6" ht="12">
      <c r="A27" s="396" t="s">
        <v>646</v>
      </c>
      <c r="B27" s="397" t="s">
        <v>647</v>
      </c>
      <c r="C27" s="108"/>
      <c r="D27" s="108"/>
      <c r="E27" s="120">
        <f t="shared" si="0"/>
        <v>0</v>
      </c>
      <c r="F27" s="106"/>
    </row>
    <row r="28" spans="1:6" ht="12">
      <c r="A28" s="396" t="s">
        <v>648</v>
      </c>
      <c r="B28" s="397" t="s">
        <v>649</v>
      </c>
      <c r="C28" s="108">
        <v>6699</v>
      </c>
      <c r="D28" s="108">
        <v>6699</v>
      </c>
      <c r="E28" s="120">
        <f t="shared" si="0"/>
        <v>0</v>
      </c>
      <c r="F28" s="106"/>
    </row>
    <row r="29" spans="1:6" ht="12">
      <c r="A29" s="396" t="s">
        <v>650</v>
      </c>
      <c r="B29" s="397" t="s">
        <v>651</v>
      </c>
      <c r="C29" s="108"/>
      <c r="D29" s="108"/>
      <c r="E29" s="120">
        <f t="shared" si="0"/>
        <v>0</v>
      </c>
      <c r="F29" s="106"/>
    </row>
    <row r="30" spans="1:6" ht="12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/>
      <c r="D31" s="108"/>
      <c r="E31" s="120">
        <f t="shared" si="0"/>
        <v>0</v>
      </c>
      <c r="F31" s="106"/>
    </row>
    <row r="32" spans="1:6" ht="12">
      <c r="A32" s="396" t="s">
        <v>656</v>
      </c>
      <c r="B32" s="397" t="s">
        <v>657</v>
      </c>
      <c r="C32" s="108"/>
      <c r="D32" s="108"/>
      <c r="E32" s="120">
        <f t="shared" si="0"/>
        <v>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195</v>
      </c>
      <c r="D33" s="105">
        <f>SUM(D34:D37)</f>
        <v>195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/>
      <c r="D34" s="108"/>
      <c r="E34" s="120">
        <f t="shared" si="0"/>
        <v>0</v>
      </c>
      <c r="F34" s="106"/>
    </row>
    <row r="35" spans="1:6" ht="12">
      <c r="A35" s="396" t="s">
        <v>662</v>
      </c>
      <c r="B35" s="397" t="s">
        <v>663</v>
      </c>
      <c r="C35" s="108">
        <v>195</v>
      </c>
      <c r="D35" s="108">
        <v>195</v>
      </c>
      <c r="E35" s="120">
        <f t="shared" si="0"/>
        <v>0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</row>
    <row r="38" spans="1:15" ht="12">
      <c r="A38" s="396" t="s">
        <v>668</v>
      </c>
      <c r="B38" s="397" t="s">
        <v>669</v>
      </c>
      <c r="C38" s="119">
        <f>SUM(C39:C42)</f>
        <v>100</v>
      </c>
      <c r="D38" s="105">
        <f>SUM(D39:D42)</f>
        <v>100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>
        <v>100</v>
      </c>
      <c r="D42" s="108">
        <v>100</v>
      </c>
      <c r="E42" s="120">
        <f t="shared" si="0"/>
        <v>0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7140</v>
      </c>
      <c r="D43" s="104">
        <f>D24+D28+D29+D31+D30+D32+D33+D38</f>
        <v>7140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7294</v>
      </c>
      <c r="D44" s="103">
        <f>D43+D21+D19+D9</f>
        <v>7140</v>
      </c>
      <c r="E44" s="118">
        <f>E43+E21+E19+E9</f>
        <v>154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682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2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686</v>
      </c>
      <c r="B51" s="399"/>
      <c r="C51" s="103"/>
      <c r="D51" s="103"/>
      <c r="E51" s="103"/>
      <c r="F51" s="405"/>
    </row>
    <row r="52" spans="1:16" ht="24">
      <c r="A52" s="396" t="s">
        <v>687</v>
      </c>
      <c r="B52" s="397" t="s">
        <v>688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</row>
    <row r="54" spans="1:6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676</v>
      </c>
      <c r="B55" s="397" t="s">
        <v>693</v>
      </c>
      <c r="C55" s="108"/>
      <c r="D55" s="108"/>
      <c r="E55" s="119">
        <f t="shared" si="1"/>
        <v>0</v>
      </c>
      <c r="F55" s="108"/>
    </row>
    <row r="56" spans="1:16" ht="24">
      <c r="A56" s="396" t="s">
        <v>694</v>
      </c>
      <c r="B56" s="397" t="s">
        <v>695</v>
      </c>
      <c r="C56" s="103">
        <f>C57+C59</f>
        <v>4282</v>
      </c>
      <c r="D56" s="103">
        <f>D57+D59</f>
        <v>0</v>
      </c>
      <c r="E56" s="119">
        <f t="shared" si="1"/>
        <v>4282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>
        <v>4282</v>
      </c>
      <c r="D57" s="108"/>
      <c r="E57" s="119">
        <f t="shared" si="1"/>
        <v>4282</v>
      </c>
      <c r="F57" s="108"/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12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</row>
    <row r="64" spans="1:6" ht="12">
      <c r="A64" s="396" t="s">
        <v>707</v>
      </c>
      <c r="B64" s="397" t="s">
        <v>708</v>
      </c>
      <c r="C64" s="108">
        <v>318</v>
      </c>
      <c r="D64" s="108"/>
      <c r="E64" s="119">
        <f t="shared" si="1"/>
        <v>318</v>
      </c>
      <c r="F64" s="110"/>
    </row>
    <row r="65" spans="1:6" ht="12">
      <c r="A65" s="396" t="s">
        <v>709</v>
      </c>
      <c r="B65" s="397" t="s">
        <v>710</v>
      </c>
      <c r="C65" s="109"/>
      <c r="D65" s="109"/>
      <c r="E65" s="119">
        <f t="shared" si="1"/>
        <v>0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4600</v>
      </c>
      <c r="D66" s="103">
        <f>D52+D56+D61+D62+D63+D64</f>
        <v>0</v>
      </c>
      <c r="E66" s="119">
        <f t="shared" si="1"/>
        <v>4600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>
        <v>193</v>
      </c>
      <c r="D68" s="108"/>
      <c r="E68" s="119">
        <f t="shared" si="1"/>
        <v>193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716</v>
      </c>
      <c r="B70" s="399"/>
      <c r="C70" s="104"/>
      <c r="D70" s="104"/>
      <c r="E70" s="119"/>
      <c r="F70" s="112"/>
    </row>
    <row r="71" spans="1:16" ht="24">
      <c r="A71" s="396" t="s">
        <v>687</v>
      </c>
      <c r="B71" s="397" t="s">
        <v>717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/>
      <c r="D72" s="108"/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/>
      <c r="D74" s="108"/>
      <c r="E74" s="119">
        <f t="shared" si="1"/>
        <v>0</v>
      </c>
      <c r="F74" s="110"/>
    </row>
    <row r="75" spans="1:16" ht="24">
      <c r="A75" s="396" t="s">
        <v>694</v>
      </c>
      <c r="B75" s="397" t="s">
        <v>724</v>
      </c>
      <c r="C75" s="103">
        <f>C76+C78</f>
        <v>6010</v>
      </c>
      <c r="D75" s="103">
        <f>D76+D78</f>
        <v>0</v>
      </c>
      <c r="E75" s="103">
        <f>E76+E78</f>
        <v>6010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>
        <v>6010</v>
      </c>
      <c r="D76" s="108"/>
      <c r="E76" s="119">
        <f t="shared" si="1"/>
        <v>6010</v>
      </c>
      <c r="F76" s="108"/>
    </row>
    <row r="77" spans="1:6" ht="12">
      <c r="A77" s="396" t="s">
        <v>727</v>
      </c>
      <c r="B77" s="397" t="s">
        <v>728</v>
      </c>
      <c r="C77" s="109"/>
      <c r="D77" s="109"/>
      <c r="E77" s="119">
        <f t="shared" si="1"/>
        <v>0</v>
      </c>
      <c r="F77" s="109"/>
    </row>
    <row r="78" spans="1:6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/>
      <c r="D83" s="108"/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5777</v>
      </c>
      <c r="D85" s="104">
        <f>SUM(D86:D90)+D94</f>
        <v>5777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>
        <v>5375</v>
      </c>
      <c r="D87" s="108">
        <v>5375</v>
      </c>
      <c r="E87" s="119">
        <f t="shared" si="1"/>
        <v>0</v>
      </c>
      <c r="F87" s="108"/>
    </row>
    <row r="88" spans="1:6" ht="12">
      <c r="A88" s="396" t="s">
        <v>748</v>
      </c>
      <c r="B88" s="397" t="s">
        <v>749</v>
      </c>
      <c r="C88" s="108"/>
      <c r="D88" s="108"/>
      <c r="E88" s="119">
        <f t="shared" si="1"/>
        <v>0</v>
      </c>
      <c r="F88" s="108"/>
    </row>
    <row r="89" spans="1:6" ht="12">
      <c r="A89" s="396" t="s">
        <v>750</v>
      </c>
      <c r="B89" s="397" t="s">
        <v>751</v>
      </c>
      <c r="C89" s="108">
        <v>308</v>
      </c>
      <c r="D89" s="108">
        <v>308</v>
      </c>
      <c r="E89" s="119">
        <f t="shared" si="1"/>
        <v>0</v>
      </c>
      <c r="F89" s="108"/>
    </row>
    <row r="90" spans="1:16" ht="12">
      <c r="A90" s="396" t="s">
        <v>752</v>
      </c>
      <c r="B90" s="397" t="s">
        <v>753</v>
      </c>
      <c r="C90" s="103">
        <f>SUM(C91:C93)</f>
        <v>8</v>
      </c>
      <c r="D90" s="103">
        <f>SUM(D91:D93)</f>
        <v>8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/>
      <c r="D91" s="108"/>
      <c r="E91" s="119">
        <f t="shared" si="1"/>
        <v>0</v>
      </c>
      <c r="F91" s="108"/>
    </row>
    <row r="92" spans="1:6" ht="12">
      <c r="A92" s="396" t="s">
        <v>662</v>
      </c>
      <c r="B92" s="397" t="s">
        <v>756</v>
      </c>
      <c r="C92" s="108"/>
      <c r="D92" s="108"/>
      <c r="E92" s="119">
        <f t="shared" si="1"/>
        <v>0</v>
      </c>
      <c r="F92" s="108"/>
    </row>
    <row r="93" spans="1:6" ht="12">
      <c r="A93" s="396" t="s">
        <v>666</v>
      </c>
      <c r="B93" s="397" t="s">
        <v>757</v>
      </c>
      <c r="C93" s="108">
        <v>8</v>
      </c>
      <c r="D93" s="108">
        <v>8</v>
      </c>
      <c r="E93" s="119">
        <f t="shared" si="1"/>
        <v>0</v>
      </c>
      <c r="F93" s="108"/>
    </row>
    <row r="94" spans="1:6" ht="12">
      <c r="A94" s="396" t="s">
        <v>758</v>
      </c>
      <c r="B94" s="397" t="s">
        <v>759</v>
      </c>
      <c r="C94" s="108">
        <v>86</v>
      </c>
      <c r="D94" s="108">
        <v>86</v>
      </c>
      <c r="E94" s="119">
        <f t="shared" si="1"/>
        <v>0</v>
      </c>
      <c r="F94" s="108"/>
    </row>
    <row r="95" spans="1:6" ht="12">
      <c r="A95" s="396" t="s">
        <v>760</v>
      </c>
      <c r="B95" s="397" t="s">
        <v>761</v>
      </c>
      <c r="C95" s="108">
        <v>269</v>
      </c>
      <c r="D95" s="108">
        <v>269</v>
      </c>
      <c r="E95" s="119">
        <f t="shared" si="1"/>
        <v>0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12056</v>
      </c>
      <c r="D96" s="104">
        <f>D85+D80+D75+D71+D95</f>
        <v>6046</v>
      </c>
      <c r="E96" s="104">
        <f>E85+E80+E75+E71+E95</f>
        <v>6010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16849</v>
      </c>
      <c r="D97" s="104">
        <f>D96+D68+D66</f>
        <v>6046</v>
      </c>
      <c r="E97" s="104">
        <f>E96+E68+E66</f>
        <v>10803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775</v>
      </c>
      <c r="B104" s="397" t="s">
        <v>776</v>
      </c>
      <c r="C104" s="108">
        <v>15</v>
      </c>
      <c r="D104" s="108"/>
      <c r="E104" s="108">
        <v>15</v>
      </c>
      <c r="F104" s="125">
        <f>C104+D104-E104</f>
        <v>0</v>
      </c>
    </row>
    <row r="105" spans="1:16" ht="12">
      <c r="A105" s="412" t="s">
        <v>777</v>
      </c>
      <c r="B105" s="395" t="s">
        <v>778</v>
      </c>
      <c r="C105" s="103">
        <f>SUM(C102:C104)</f>
        <v>15</v>
      </c>
      <c r="D105" s="103">
        <f>SUM(D102:D104)</f>
        <v>0</v>
      </c>
      <c r="E105" s="103">
        <f>SUM(E102:E104)</f>
        <v>15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780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">
        <v>863</v>
      </c>
      <c r="B109" s="614"/>
      <c r="C109" s="614" t="s">
        <v>877</v>
      </c>
      <c r="D109" s="614"/>
      <c r="E109" s="614"/>
      <c r="F109" s="614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3" t="s">
        <v>872</v>
      </c>
      <c r="D111" s="613"/>
      <c r="E111" s="613"/>
      <c r="F111" s="613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landscape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F38" sqref="F38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782</v>
      </c>
      <c r="F2" s="418"/>
      <c r="G2" s="418"/>
      <c r="H2" s="416"/>
      <c r="I2" s="416"/>
    </row>
    <row r="3" spans="1:9" ht="12">
      <c r="A3" s="416"/>
      <c r="B3" s="417"/>
      <c r="C3" s="419" t="s">
        <v>783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1" t="str">
        <f>'справка №1-БАЛАНС'!E3</f>
        <v>ХЕРТИ АД</v>
      </c>
      <c r="C4" s="621"/>
      <c r="D4" s="621"/>
      <c r="E4" s="621"/>
      <c r="F4" s="621"/>
      <c r="G4" s="627" t="s">
        <v>2</v>
      </c>
      <c r="H4" s="627"/>
      <c r="I4" s="500">
        <f>'справка №1-БАЛАНС'!H3</f>
        <v>127631592</v>
      </c>
    </row>
    <row r="5" spans="1:9" ht="15">
      <c r="A5" s="501" t="s">
        <v>5</v>
      </c>
      <c r="B5" s="622" t="str">
        <f>'справка №1-БАЛАНС'!E5</f>
        <v>четвърто тримесечие с натрупване</v>
      </c>
      <c r="C5" s="622"/>
      <c r="D5" s="622"/>
      <c r="E5" s="622"/>
      <c r="F5" s="622"/>
      <c r="G5" s="625" t="s">
        <v>4</v>
      </c>
      <c r="H5" s="626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784</v>
      </c>
    </row>
    <row r="7" spans="1:9" s="520" customFormat="1" ht="12">
      <c r="A7" s="140" t="s">
        <v>464</v>
      </c>
      <c r="B7" s="79"/>
      <c r="C7" s="140" t="s">
        <v>785</v>
      </c>
      <c r="D7" s="141"/>
      <c r="E7" s="142"/>
      <c r="F7" s="143" t="s">
        <v>786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787</v>
      </c>
      <c r="D8" s="82" t="s">
        <v>788</v>
      </c>
      <c r="E8" s="82" t="s">
        <v>789</v>
      </c>
      <c r="F8" s="142" t="s">
        <v>790</v>
      </c>
      <c r="G8" s="144" t="s">
        <v>791</v>
      </c>
      <c r="H8" s="144"/>
      <c r="I8" s="144" t="s">
        <v>792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535</v>
      </c>
      <c r="H9" s="80" t="s">
        <v>536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793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794</v>
      </c>
      <c r="B12" s="90" t="s">
        <v>795</v>
      </c>
      <c r="C12" s="439">
        <v>12000</v>
      </c>
      <c r="D12" s="98"/>
      <c r="E12" s="98"/>
      <c r="F12" s="98">
        <v>12000</v>
      </c>
      <c r="G12" s="98"/>
      <c r="H12" s="98"/>
      <c r="I12" s="434">
        <f>F12+G12-H12</f>
        <v>12000</v>
      </c>
    </row>
    <row r="13" spans="1:9" s="521" customFormat="1" ht="12">
      <c r="A13" s="76" t="s">
        <v>796</v>
      </c>
      <c r="B13" s="90" t="s">
        <v>797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595</v>
      </c>
      <c r="B14" s="90" t="s">
        <v>798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799</v>
      </c>
      <c r="B15" s="90" t="s">
        <v>800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801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564</v>
      </c>
      <c r="B17" s="92" t="s">
        <v>802</v>
      </c>
      <c r="C17" s="85">
        <f aca="true" t="shared" si="1" ref="C17:H17">C12+C13+C15+C16</f>
        <v>12000</v>
      </c>
      <c r="D17" s="85">
        <f t="shared" si="1"/>
        <v>0</v>
      </c>
      <c r="E17" s="85">
        <f t="shared" si="1"/>
        <v>0</v>
      </c>
      <c r="F17" s="85">
        <f t="shared" si="1"/>
        <v>12000</v>
      </c>
      <c r="G17" s="85">
        <f t="shared" si="1"/>
        <v>0</v>
      </c>
      <c r="H17" s="85">
        <f t="shared" si="1"/>
        <v>0</v>
      </c>
      <c r="I17" s="434">
        <f t="shared" si="0"/>
        <v>12000</v>
      </c>
    </row>
    <row r="18" spans="1:9" s="521" customFormat="1" ht="12">
      <c r="A18" s="88" t="s">
        <v>803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794</v>
      </c>
      <c r="B19" s="90" t="s">
        <v>804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805</v>
      </c>
      <c r="B20" s="90" t="s">
        <v>806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807</v>
      </c>
      <c r="B21" s="90" t="s">
        <v>808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809</v>
      </c>
      <c r="B22" s="90" t="s">
        <v>810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811</v>
      </c>
      <c r="B23" s="90" t="s">
        <v>812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813</v>
      </c>
      <c r="B24" s="90" t="s">
        <v>814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815</v>
      </c>
      <c r="B25" s="95" t="s">
        <v>816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581</v>
      </c>
      <c r="B26" s="92" t="s">
        <v>817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818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863</v>
      </c>
      <c r="B30" s="624"/>
      <c r="C30" s="624"/>
      <c r="D30" s="459" t="s">
        <v>819</v>
      </c>
      <c r="E30" s="623"/>
      <c r="F30" s="623"/>
      <c r="G30" s="623"/>
      <c r="H30" s="420" t="s">
        <v>781</v>
      </c>
      <c r="I30" s="623"/>
      <c r="J30" s="623"/>
    </row>
    <row r="31" spans="1:9" s="521" customFormat="1" ht="12">
      <c r="A31" s="349"/>
      <c r="B31" s="388"/>
      <c r="C31" s="349"/>
      <c r="D31" s="523" t="s">
        <v>878</v>
      </c>
      <c r="E31" s="523"/>
      <c r="F31" s="523"/>
      <c r="G31" s="523"/>
      <c r="H31" s="523" t="s">
        <v>876</v>
      </c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43" right="0.46" top="0.23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09">
      <selection activeCell="H136" sqref="H136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820</v>
      </c>
      <c r="B2" s="145"/>
      <c r="C2" s="145"/>
      <c r="D2" s="145"/>
      <c r="E2" s="145"/>
      <c r="F2" s="145"/>
    </row>
    <row r="3" spans="1:6" ht="12.75" customHeight="1">
      <c r="A3" s="145" t="s">
        <v>821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8" t="str">
        <f>'справка №1-БАЛАНС'!E3</f>
        <v>ХЕРТИ АД</v>
      </c>
      <c r="C5" s="628"/>
      <c r="D5" s="628"/>
      <c r="E5" s="570" t="s">
        <v>2</v>
      </c>
      <c r="F5" s="451">
        <f>'справка №1-БАЛАНС'!H3</f>
        <v>127631592</v>
      </c>
    </row>
    <row r="6" spans="1:13" ht="15" customHeight="1">
      <c r="A6" s="27" t="s">
        <v>822</v>
      </c>
      <c r="B6" s="629" t="str">
        <f>'справка №1-БАЛАНС'!E5</f>
        <v>четвърто тримесечие с натрупване</v>
      </c>
      <c r="C6" s="629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823</v>
      </c>
      <c r="B8" s="32" t="s">
        <v>8</v>
      </c>
      <c r="C8" s="33" t="s">
        <v>824</v>
      </c>
      <c r="D8" s="33" t="s">
        <v>825</v>
      </c>
      <c r="E8" s="33" t="s">
        <v>826</v>
      </c>
      <c r="F8" s="33" t="s">
        <v>827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828</v>
      </c>
      <c r="B10" s="35"/>
      <c r="C10" s="429"/>
      <c r="D10" s="429"/>
      <c r="E10" s="429"/>
      <c r="F10" s="429"/>
    </row>
    <row r="11" spans="1:6" ht="18" customHeight="1">
      <c r="A11" s="36" t="s">
        <v>829</v>
      </c>
      <c r="B11" s="37"/>
      <c r="C11" s="429"/>
      <c r="D11" s="429"/>
      <c r="E11" s="429"/>
      <c r="F11" s="429"/>
    </row>
    <row r="12" spans="1:6" ht="14.25" customHeight="1">
      <c r="A12" s="36" t="s">
        <v>858</v>
      </c>
      <c r="B12" s="37"/>
      <c r="C12" s="441">
        <v>177</v>
      </c>
      <c r="D12" s="441">
        <v>100</v>
      </c>
      <c r="E12" s="441"/>
      <c r="F12" s="443">
        <f>C12-E12</f>
        <v>177</v>
      </c>
    </row>
    <row r="13" spans="1:6" ht="12.75">
      <c r="A13" s="36" t="s">
        <v>862</v>
      </c>
      <c r="B13" s="37"/>
      <c r="C13" s="441">
        <v>3</v>
      </c>
      <c r="D13" s="441"/>
      <c r="E13" s="441"/>
      <c r="F13" s="443">
        <f aca="true" t="shared" si="0" ref="F13:F26">C13-E13</f>
        <v>3</v>
      </c>
    </row>
    <row r="14" spans="1:6" ht="12.75">
      <c r="A14" s="36" t="s">
        <v>549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552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564</v>
      </c>
      <c r="B27" s="39" t="s">
        <v>830</v>
      </c>
      <c r="C27" s="429">
        <f>SUM(C12:C26)</f>
        <v>180</v>
      </c>
      <c r="D27" s="429"/>
      <c r="E27" s="429">
        <f>SUM(E12:E26)</f>
        <v>0</v>
      </c>
      <c r="F27" s="442">
        <f>SUM(F12:F26)</f>
        <v>180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831</v>
      </c>
      <c r="B28" s="40"/>
      <c r="C28" s="429"/>
      <c r="D28" s="429"/>
      <c r="E28" s="429"/>
      <c r="F28" s="442"/>
    </row>
    <row r="29" spans="1:6" ht="12.75">
      <c r="A29" s="36" t="s">
        <v>543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546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549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552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581</v>
      </c>
      <c r="B44" s="39" t="s">
        <v>832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833</v>
      </c>
      <c r="B45" s="40"/>
      <c r="C45" s="429"/>
      <c r="D45" s="429"/>
      <c r="E45" s="429"/>
      <c r="F45" s="442"/>
    </row>
    <row r="46" spans="1:6" ht="12.75">
      <c r="A46" s="36" t="s">
        <v>543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546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549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552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600</v>
      </c>
      <c r="B61" s="39" t="s">
        <v>834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835</v>
      </c>
      <c r="B62" s="40"/>
      <c r="C62" s="429"/>
      <c r="D62" s="429"/>
      <c r="E62" s="429"/>
      <c r="F62" s="442"/>
    </row>
    <row r="63" spans="1:6" ht="12.75">
      <c r="A63" s="36" t="s">
        <v>543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546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549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552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836</v>
      </c>
      <c r="B78" s="39" t="s">
        <v>837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838</v>
      </c>
      <c r="B79" s="39" t="s">
        <v>839</v>
      </c>
      <c r="C79" s="429">
        <f>C78+C61+C44+C27</f>
        <v>180</v>
      </c>
      <c r="D79" s="429"/>
      <c r="E79" s="429">
        <f>E78+E61+E44+E27</f>
        <v>0</v>
      </c>
      <c r="F79" s="442">
        <f>F78+F61+F44+F27</f>
        <v>180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840</v>
      </c>
      <c r="B80" s="39"/>
      <c r="C80" s="429"/>
      <c r="D80" s="429"/>
      <c r="E80" s="429"/>
      <c r="F80" s="442"/>
    </row>
    <row r="81" spans="1:6" ht="14.25" customHeight="1">
      <c r="A81" s="36" t="s">
        <v>829</v>
      </c>
      <c r="B81" s="40"/>
      <c r="C81" s="429"/>
      <c r="D81" s="429"/>
      <c r="E81" s="429"/>
      <c r="F81" s="442"/>
    </row>
    <row r="82" spans="1:6" ht="12.75">
      <c r="A82" s="36" t="s">
        <v>859</v>
      </c>
      <c r="B82" s="40"/>
      <c r="C82" s="441">
        <v>1</v>
      </c>
      <c r="D82" s="441">
        <v>49</v>
      </c>
      <c r="E82" s="441"/>
      <c r="F82" s="443">
        <f>C82-E82</f>
        <v>1</v>
      </c>
    </row>
    <row r="83" spans="1:6" ht="12.75">
      <c r="A83" s="36" t="s">
        <v>860</v>
      </c>
      <c r="B83" s="40"/>
      <c r="C83" s="441">
        <v>24</v>
      </c>
      <c r="D83" s="441">
        <v>33.33</v>
      </c>
      <c r="E83" s="441"/>
      <c r="F83" s="443">
        <f aca="true" t="shared" si="4" ref="F83:F96">C83-E83</f>
        <v>24</v>
      </c>
    </row>
    <row r="84" spans="1:6" ht="12.75">
      <c r="A84" s="36" t="s">
        <v>861</v>
      </c>
      <c r="B84" s="40"/>
      <c r="C84" s="441">
        <v>14</v>
      </c>
      <c r="D84" s="441">
        <v>60</v>
      </c>
      <c r="E84" s="441"/>
      <c r="F84" s="443">
        <f t="shared" si="4"/>
        <v>14</v>
      </c>
    </row>
    <row r="85" spans="1:6" ht="12.75">
      <c r="A85" s="36" t="s">
        <v>552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564</v>
      </c>
      <c r="B97" s="39" t="s">
        <v>841</v>
      </c>
      <c r="C97" s="429">
        <f>SUM(C82:C96)</f>
        <v>39</v>
      </c>
      <c r="D97" s="429"/>
      <c r="E97" s="429">
        <f>SUM(E82:E96)</f>
        <v>0</v>
      </c>
      <c r="F97" s="442">
        <f>SUM(F82:F96)</f>
        <v>39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831</v>
      </c>
      <c r="B98" s="40"/>
      <c r="C98" s="429"/>
      <c r="D98" s="429"/>
      <c r="E98" s="429"/>
      <c r="F98" s="442"/>
    </row>
    <row r="99" spans="1:6" ht="12.75">
      <c r="A99" s="36" t="s">
        <v>543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546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549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552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581</v>
      </c>
      <c r="B114" s="39" t="s">
        <v>842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833</v>
      </c>
      <c r="B115" s="40"/>
      <c r="C115" s="429"/>
      <c r="D115" s="429"/>
      <c r="E115" s="429"/>
      <c r="F115" s="442"/>
    </row>
    <row r="116" spans="1:6" ht="12.75">
      <c r="A116" s="36" t="s">
        <v>543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546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549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552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600</v>
      </c>
      <c r="B131" s="39" t="s">
        <v>843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835</v>
      </c>
      <c r="B132" s="40"/>
      <c r="C132" s="429"/>
      <c r="D132" s="429"/>
      <c r="E132" s="429"/>
      <c r="F132" s="442"/>
    </row>
    <row r="133" spans="1:6" ht="12.75">
      <c r="A133" s="36" t="s">
        <v>543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546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549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552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836</v>
      </c>
      <c r="B148" s="39" t="s">
        <v>844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845</v>
      </c>
      <c r="B149" s="39" t="s">
        <v>846</v>
      </c>
      <c r="C149" s="429">
        <f>C148+C131+C114+C97</f>
        <v>39</v>
      </c>
      <c r="D149" s="429"/>
      <c r="E149" s="429">
        <f>E148+E131+E114+E97</f>
        <v>0</v>
      </c>
      <c r="F149" s="442">
        <f>F148+F131+F114+F97</f>
        <v>39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879</v>
      </c>
      <c r="B151" s="453"/>
      <c r="C151" s="630" t="s">
        <v>871</v>
      </c>
      <c r="D151" s="630"/>
      <c r="E151" s="630"/>
      <c r="F151" s="630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0" t="s">
        <v>872</v>
      </c>
      <c r="D153" s="630"/>
      <c r="E153" s="630"/>
      <c r="F153" s="630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Zaharieva</cp:lastModifiedBy>
  <cp:lastPrinted>2008-01-31T12:26:31Z</cp:lastPrinted>
  <dcterms:created xsi:type="dcterms:W3CDTF">2000-06-29T12:02:40Z</dcterms:created>
  <dcterms:modified xsi:type="dcterms:W3CDTF">2008-01-31T12:26:45Z</dcterms:modified>
  <cp:category/>
  <cp:version/>
  <cp:contentType/>
  <cp:contentStatus/>
</cp:coreProperties>
</file>