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20" windowHeight="127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<sst xmlns="http://schemas.openxmlformats.org/spreadsheetml/2006/main" count="4319" uniqueCount="1000">
  <si>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</si>
  <si>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</si>
  <si>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</si>
  <si>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</si>
  <si>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</si>
  <si>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</si>
  <si>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</si>
  <si>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</si>
  <si>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</si>
  <si>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</si>
  <si>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</si>
  <si>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</si>
  <si>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</si>
  <si>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</si>
  <si>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</si>
  <si>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</si>
  <si>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</si>
  <si>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</si>
  <si>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</si>
  <si>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</si>
  <si>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</si>
  <si>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</si>
  <si>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</si>
  <si>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</si>
  <si>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</si>
  <si>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</si>
  <si>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</si>
  <si>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</si>
  <si>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</si>
  <si>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</si>
  <si>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</si>
  <si>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</si>
  <si>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</si>
  <si>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</si>
  <si>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</si>
  <si>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</si>
  <si>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</si>
  <si>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</si>
  <si>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</si>
  <si>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</si>
  <si>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</si>
  <si>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</si>
  <si>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</si>
  <si>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</si>
  <si>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</si>
  <si>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</si>
  <si>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</si>
  <si>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</si>
  <si>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</si>
  <si>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</si>
  <si>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</si>
  <si>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</si>
  <si>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</si>
  <si>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</si>
  <si>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</si>
  <si>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</si>
  <si>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</si>
  <si>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</si>
  <si>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</si>
  <si>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</si>
  <si>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</si>
  <si>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</si>
  <si>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</si>
  <si>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</si>
  <si>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</si>
  <si>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</si>
  <si>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</si>
  <si>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</si>
  <si>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</si>
  <si>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</si>
  <si>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</si>
  <si>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</si>
  <si>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</si>
  <si>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</si>
  <si>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</si>
  <si>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</si>
  <si>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</si>
  <si>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</si>
  <si>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</si>
  <si>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</si>
  <si>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</si>
  <si>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</si>
  <si>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</si>
  <si>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</si>
  <si>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</si>
  <si>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</si>
  <si>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</si>
  <si>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</si>
  <si>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</si>
  <si>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</si>
  <si>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</si>
  <si>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</si>
  <si>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</si>
  <si>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</si>
  <si>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</si>
  <si>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</si>
  <si>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</si>
  <si>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</si>
  <si>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</si>
  <si>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</si>
  <si>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</si>
  <si>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</si>
  <si>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</si>
  <si>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</si>
  <si>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</si>
  <si>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</si>
  <si>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</si>
  <si>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</si>
  <si>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</si>
  <si>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</si>
  <si>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</si>
  <si>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</si>
  <si>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</si>
  <si>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</si>
  <si>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</si>
  <si>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</si>
  <si>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</si>
  <si>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</si>
  <si>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</si>
  <si>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</si>
  <si>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</si>
  <si>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</si>
  <si>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</si>
  <si>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</si>
  <si>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</si>
  <si>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</si>
  <si>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</si>
  <si>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</si>
  <si>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</si>
  <si>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</si>
  <si>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</si>
  <si>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</si>
  <si>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</si>
  <si>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</si>
  <si>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</si>
  <si>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</si>
  <si>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</si>
  <si>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</si>
  <si>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</si>
  <si>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</si>
  <si>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</si>
  <si>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</si>
  <si>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</si>
  <si>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</si>
  <si>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</si>
  <si>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</si>
  <si>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</si>
  <si>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</si>
  <si>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</si>
  <si>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</si>
  <si>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</si>
  <si>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</si>
  <si>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</si>
  <si>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</si>
  <si>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</si>
  <si>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</si>
  <si>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</si>
  <si>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</si>
  <si>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</si>
  <si>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</si>
  <si>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</si>
  <si>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</si>
  <si>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</si>
  <si>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</si>
  <si>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</si>
  <si>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</si>
  <si>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</si>
  <si>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</si>
  <si>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</si>
  <si>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</si>
  <si>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</si>
  <si>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</si>
  <si>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</si>
  <si>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</si>
  <si>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</si>
  <si>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</si>
  <si>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</si>
  <si>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</si>
  <si>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</si>
  <si>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</si>
  <si>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</si>
  <si>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</si>
  <si>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</si>
  <si>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</si>
  <si>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</si>
  <si>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</si>
  <si>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</si>
  <si>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</si>
  <si>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</si>
  <si>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</si>
  <si>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</si>
  <si>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</si>
  <si>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</si>
  <si>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</si>
  <si>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</si>
  <si>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</si>
  <si>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</si>
  <si>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</si>
  <si>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</si>
  <si>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</si>
  <si>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</si>
  <si>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</si>
  <si>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</si>
  <si>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</si>
  <si>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</si>
  <si>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</si>
  <si>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</si>
  <si>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</si>
  <si>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</si>
  <si>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</si>
  <si>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</si>
  <si>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</si>
  <si>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</si>
  <si>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</si>
  <si>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</si>
  <si>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</si>
  <si>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</si>
  <si>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</si>
  <si>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</si>
  <si>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</si>
  <si>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</si>
  <si>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</si>
  <si>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</si>
  <si>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</si>
  <si>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</si>
  <si>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</si>
  <si>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</si>
  <si>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</si>
  <si>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</si>
  <si>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</si>
  <si>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</si>
  <si>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</si>
  <si>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</si>
  <si>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</si>
  <si>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</si>
  <si>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</si>
  <si>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</si>
  <si>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</si>
  <si>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</si>
  <si>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</si>
  <si>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</si>
  <si>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</si>
  <si>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</si>
  <si>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</si>
  <si>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</si>
  <si>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</si>
  <si>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</si>
  <si>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</si>
  <si>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</si>
  <si>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</si>
  <si>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</si>
  <si>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</si>
  <si>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</si>
  <si>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</si>
  <si>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</si>
  <si>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</si>
  <si>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</si>
  <si>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</si>
  <si>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</si>
  <si>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</si>
  <si>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</si>
  <si>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</si>
  <si>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</si>
  <si>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</si>
  <si>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</si>
  <si>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</si>
  <si>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</si>
  <si>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</si>
  <si>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</si>
  <si>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</si>
  <si>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</si>
  <si>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</si>
  <si>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</si>
  <si>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</si>
  <si>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</si>
  <si>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</si>
  <si>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</si>
  <si>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</si>
  <si>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</si>
  <si>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</si>
  <si>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</si>
  <si>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</si>
  <si>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</si>
  <si>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</si>
  <si>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</si>
  <si>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</si>
  <si>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</si>
  <si>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</si>
  <si>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</si>
  <si>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</si>
  <si>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</si>
  <si>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</si>
  <si>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</si>
  <si>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</si>
  <si>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</si>
  <si>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</si>
  <si>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</si>
  <si>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</si>
  <si>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</si>
  <si>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</si>
  <si>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</si>
  <si>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</si>
  <si>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</si>
  <si>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</si>
  <si>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</si>
  <si>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</si>
  <si>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</si>
  <si>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</si>
  <si>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</si>
  <si>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</si>
  <si>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</si>
  <si>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</si>
  <si>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</si>
  <si>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</si>
  <si>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</si>
  <si>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</si>
  <si>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</si>
  <si>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</si>
  <si>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</si>
  <si>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</si>
  <si>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</si>
  <si>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</si>
  <si>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</si>
  <si>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</si>
  <si>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</si>
  <si>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</si>
  <si>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</si>
  <si>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</si>
  <si>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</si>
  <si>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</si>
  <si>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</si>
  <si>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</si>
  <si>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</si>
  <si>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</si>
  <si>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</si>
  <si>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</si>
  <si>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</si>
  <si>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</si>
  <si>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</si>
  <si>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</si>
  <si>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</si>
  <si>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</si>
  <si>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</si>
  <si>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</si>
  <si>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</si>
  <si>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</si>
  <si>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</si>
  <si>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</si>
  <si>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</si>
  <si>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</si>
  <si>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</si>
  <si>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</si>
  <si>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</si>
  <si>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</si>
  <si>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</si>
  <si>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</si>
  <si>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</si>
  <si>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</si>
  <si>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</si>
  <si>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</si>
  <si>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</si>
  <si>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</si>
  <si>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</si>
  <si>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</si>
  <si>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</si>
  <si>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</si>
  <si>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</si>
  <si>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</si>
  <si>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</si>
  <si>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</si>
  <si>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</si>
  <si>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</si>
  <si>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</si>
  <si>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</si>
  <si>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</si>
  <si>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</si>
  <si>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</si>
  <si>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</si>
  <si>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</si>
  <si>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</si>
  <si>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</si>
  <si>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</si>
  <si>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</si>
  <si>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</si>
  <si>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</si>
  <si>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</si>
  <si>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</si>
  <si>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</si>
  <si>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</si>
  <si>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</si>
  <si>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</si>
  <si>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</si>
  <si>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</si>
  <si>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</si>
  <si>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</si>
  <si>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</si>
  <si>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</si>
  <si>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</si>
  <si>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</si>
  <si>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</si>
  <si>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</si>
  <si>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</si>
  <si>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</si>
  <si>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</si>
  <si>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</si>
  <si>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</si>
  <si>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</si>
  <si>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</si>
  <si>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</si>
  <si>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</si>
  <si>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</si>
  <si>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</si>
  <si>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</si>
  <si>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</si>
  <si>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</si>
  <si>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</si>
  <si>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</si>
  <si>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</si>
  <si>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</si>
  <si>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</si>
  <si>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</si>
  <si>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</si>
  <si>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</si>
  <si>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</si>
  <si>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</si>
  <si>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</si>
  <si>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</si>
  <si>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</si>
  <si>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</si>
  <si>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</si>
  <si>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</si>
  <si>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</si>
  <si>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</si>
  <si>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</si>
  <si>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</si>
  <si>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</si>
  <si>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</si>
  <si>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</si>
  <si>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</si>
  <si>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</si>
  <si>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</si>
  <si>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</si>
  <si>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</si>
  <si>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</si>
  <si>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</si>
  <si>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</si>
  <si>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</si>
  <si>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</si>
  <si>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</si>
  <si>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</si>
  <si>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</si>
  <si>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</si>
  <si>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</si>
  <si>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</si>
  <si>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</si>
  <si>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</si>
  <si>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</si>
  <si>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</si>
  <si>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</si>
  <si>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</si>
  <si>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</si>
  <si>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</si>
  <si>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</si>
  <si>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</si>
  <si>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</si>
  <si>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</si>
  <si>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</si>
  <si>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</si>
  <si>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</si>
  <si>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</si>
  <si>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</si>
  <si>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</si>
  <si>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</si>
  <si>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</si>
  <si>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</si>
  <si>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</si>
  <si>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</si>
  <si>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</si>
  <si>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</si>
  <si>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</si>
  <si>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</si>
  <si>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</si>
  <si>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</si>
  <si>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</si>
  <si>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</si>
  <si>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</si>
  <si>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</si>
  <si>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</si>
  <si>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</si>
  <si>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</si>
  <si>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</si>
  <si>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</si>
  <si>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</si>
  <si>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</si>
  <si>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</si>
  <si>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</si>
  <si>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</si>
  <si>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</si>
  <si>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</si>
  <si>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</si>
  <si>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</si>
  <si>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</si>
  <si>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</si>
  <si>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</si>
  <si>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</si>
  <si>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</si>
  <si>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</si>
  <si>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</si>
  <si>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</si>
  <si>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</si>
  <si>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</si>
  <si>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</si>
  <si>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</si>
  <si>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</si>
  <si>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</si>
  <si>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</si>
  <si>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</si>
  <si>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</si>
  <si>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</si>
  <si>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</si>
  <si>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</si>
  <si>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</si>
  <si>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</si>
  <si>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</si>
  <si>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</si>
  <si>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</si>
  <si>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</si>
  <si>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</si>
  <si>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</si>
  <si>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</si>
  <si>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</si>
  <si>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</si>
  <si>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</si>
  <si>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</si>
  <si>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</si>
  <si>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</si>
  <si>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</si>
  <si>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</si>
  <si>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</si>
  <si>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</si>
  <si>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</si>
  <si>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</si>
  <si>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</si>
  <si>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</si>
  <si>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</si>
  <si>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</si>
  <si>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</si>
  <si>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</si>
  <si>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</si>
  <si>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</si>
  <si>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</si>
  <si>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</si>
  <si>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</si>
  <si>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</si>
  <si>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</si>
  <si>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</si>
  <si>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</si>
  <si>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</si>
  <si>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</si>
  <si>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</si>
  <si>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</si>
  <si>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</si>
  <si>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</si>
  <si>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</si>
  <si>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</si>
  <si>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</si>
  <si>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</si>
  <si>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</si>
  <si>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</si>
  <si>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</si>
  <si>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</si>
  <si>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</si>
  <si>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</si>
  <si>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</si>
  <si>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</si>
  <si>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</si>
  <si>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</si>
  <si>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</si>
  <si>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</si>
  <si>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</si>
  <si>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</si>
  <si>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</si>
  <si>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</si>
  <si>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</si>
  <si>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</si>
  <si>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</si>
  <si>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</si>
  <si>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</si>
  <si>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</si>
  <si>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</si>
  <si>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</si>
  <si>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</si>
  <si>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</si>
  <si>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</si>
  <si>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</si>
  <si>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</si>
  <si>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</si>
  <si>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</si>
  <si>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</si>
  <si>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</si>
  <si>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</si>
  <si>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</si>
  <si>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</si>
  <si>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</si>
  <si>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</si>
  <si>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</si>
  <si>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</si>
  <si>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</si>
  <si>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</si>
  <si>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</si>
  <si>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</si>
  <si>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</si>
  <si>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</si>
  <si>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</si>
  <si>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</si>
  <si>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</si>
  <si>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</si>
  <si>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</si>
  <si>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</si>
  <si>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</si>
  <si>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</si>
  <si>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</si>
  <si>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</si>
  <si>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</si>
  <si>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</si>
  <si>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</si>
  <si>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</si>
  <si>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</si>
  <si>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</si>
  <si>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</si>
  <si>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</si>
  <si>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</si>
  <si>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</si>
  <si>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</si>
  <si>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</si>
  <si>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</si>
  <si>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</si>
  <si>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</si>
  <si>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</si>
  <si>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</si>
  <si>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</si>
  <si>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</si>
  <si>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</si>
  <si>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</si>
  <si>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</si>
  <si>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</si>
  <si>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</si>
  <si>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</si>
  <si>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</si>
  <si>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</si>
  <si>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</si>
  <si>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</si>
  <si>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</si>
  <si>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</si>
  <si>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</si>
  <si>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</si>
  <si>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</si>
  <si>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</si>
  <si>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</si>
  <si>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</si>
  <si>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</si>
  <si>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</si>
  <si>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</si>
  <si>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</si>
  <si>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</si>
  <si>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</si>
  <si>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</si>
  <si>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</si>
  <si>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</si>
  <si>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</si>
  <si>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</si>
  <si>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</si>
  <si>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</si>
  <si>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</si>
  <si>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</si>
  <si>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</si>
  <si>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</si>
  <si>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</si>
  <si>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</si>
  <si>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</si>
  <si>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</si>
  <si>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</si>
  <si>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</si>
  <si>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</si>
  <si>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</si>
  <si>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</si>
  <si>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</si>
  <si>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</si>
  <si>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</si>
  <si>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</si>
  <si>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</si>
  <si>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</si>
  <si>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</si>
  <si>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</si>
  <si>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</si>
  <si>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</si>
  <si>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</si>
  <si>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</si>
  <si>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</si>
  <si>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</si>
  <si>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</si>
  <si>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</si>
  <si>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</si>
  <si>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</si>
  <si>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</si>
  <si>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</si>
  <si>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</si>
  <si>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</si>
  <si>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</si>
  <si>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</si>
  <si>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</si>
  <si>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</si>
  <si>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</si>
  <si>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</si>
  <si>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</si>
  <si>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</si>
  <si>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</si>
  <si>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</si>
  <si>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</si>
  <si>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</si>
  <si>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</si>
  <si>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</si>
  <si>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</si>
  <si>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</si>
  <si>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</si>
  <si>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</si>
  <si>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</si>
  <si>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</si>
  <si>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</si>
  <si>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</si>
  <si>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</si>
  <si>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</si>
  <si>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</si>
  <si>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</si>
  <si>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</si>
  <si>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</si>
  <si>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</si>
  <si>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</si>
  <si>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</si>
  <si>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</si>
  <si>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</si>
  <si>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</si>
  <si>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</si>
  <si>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</si>
  <si>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</si>
  <si>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</si>
  <si>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</si>
  <si>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</si>
  <si>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</si>
  <si>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</si>
  <si>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</si>
  <si>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</si>
  <si>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</si>
  <si>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</si>
  <si>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</si>
  <si>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</si>
  <si>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</si>
  <si>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</si>
  <si>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</si>
  <si>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</si>
  <si>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</si>
  <si>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</si>
  <si>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</si>
  <si>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</si>
  <si>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</si>
  <si>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</si>
  <si>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</si>
  <si>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</si>
  <si>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</si>
  <si>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</si>
  <si>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</si>
  <si>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</si>
  <si>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</si>
  <si>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</si>
  <si>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</si>
  <si>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</si>
  <si>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</si>
  <si>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</si>
  <si>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</si>
  <si>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</si>
  <si>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</si>
  <si>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</si>
  <si>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</si>
  <si>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</si>
  <si>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</si>
  <si>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</si>
  <si>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</si>
  <si>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</si>
  <si>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</si>
  <si>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</si>
  <si>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</si>
  <si>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</si>
  <si>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</si>
  <si>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</si>
  <si>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</si>
  <si>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</si>
  <si>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</si>
  <si>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</si>
  <si>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</si>
  <si>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</si>
  <si>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</si>
  <si>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</si>
  <si>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</si>
  <si>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</si>
  <si>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</si>
  <si>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</si>
  <si>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</si>
  <si>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</si>
  <si>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</si>
  <si>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</si>
  <si>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</si>
  <si>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</si>
  <si>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</si>
  <si>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</si>
  <si>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</si>
  <si>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</si>
  <si>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</si>
  <si>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</si>
  <si>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</si>
  <si>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</si>
  <si>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</si>
  <si>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</si>
  <si>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</si>
  <si>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</si>
  <si>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</si>
  <si>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</si>
  <si>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</si>
  <si>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</si>
  <si>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</si>
  <si>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</si>
  <si>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</si>
  <si>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</si>
  <si>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</si>
  <si>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</si>
  <si>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</si>
  <si>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</si>
  <si>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</si>
  <si>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</si>
  <si>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</si>
  <si>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</si>
  <si>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</si>
  <si>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</si>
  <si>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</si>
  <si>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</si>
  <si>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</si>
  <si>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</si>
  <si>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</si>
  <si>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</si>
  <si>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</si>
  <si>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</si>
  <si>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</si>
  <si>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</si>
  <si>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</si>
  <si>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</si>
  <si>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</si>
  <si>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</si>
  <si>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</si>
  <si>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</si>
  <si>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</si>
  <si>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</si>
  <si>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</si>
  <si>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</si>
  <si>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</si>
  <si>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</si>
  <si>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</si>
  <si>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</si>
  <si>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</si>
  <si>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</si>
  <si>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</si>
  <si>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</si>
  <si>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</si>
  <si>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</si>
  <si>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</si>
  <si>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</si>
  <si>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</si>
  <si>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</si>
  <si>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</si>
  <si>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</si>
  <si>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</si>
  <si>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</si>
  <si>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</si>
  <si>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</si>
  <si>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</si>
  <si>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</si>
  <si>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</si>
  <si>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</si>
  <si>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</si>
  <si>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</si>
  <si>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</si>
  <si>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</si>
  <si>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</si>
  <si>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</si>
  <si>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</si>
  <si>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</si>
  <si>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</si>
  <si>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</si>
  <si>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</si>
  <si>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</si>
  <si>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</si>
  <si>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</si>
  <si>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</si>
  <si>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</si>
  <si>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</si>
  <si>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</si>
  <si>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</si>
  <si>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</si>
  <si>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</si>
  <si>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</si>
  <si>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</si>
  <si>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</si>
  <si>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</si>
  <si>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</si>
  <si>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</si>
  <si>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</si>
  <si>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</si>
  <si>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</si>
  <si>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</si>
  <si>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</si>
  <si>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</si>
  <si>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</si>
  <si>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</si>
  <si>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</si>
  <si>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</si>
  <si>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</si>
  <si>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</si>
  <si>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</si>
  <si>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</si>
  <si>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</si>
  <si>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</si>
  <si>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</si>
  <si>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</si>
  <si>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</si>
  <si>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</si>
  <si>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</si>
  <si>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</si>
  <si>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</si>
  <si>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</si>
  <si>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</si>
  <si>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</si>
  <si>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</si>
  <si>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</si>
  <si>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</si>
  <si>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</si>
  <si>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</si>
  <si>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</si>
  <si>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</si>
  <si>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</si>
  <si>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</si>
  <si>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</si>
  <si>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</si>
  <si>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</si>
  <si>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</si>
  <si>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</si>
  <si>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</si>
  <si>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</si>
  <si>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</si>
  <si>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</si>
  <si>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</si>
  <si>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</si>
  <si>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</si>
  <si>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</si>
  <si>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</si>
  <si>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</si>
  <si>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</si>
  <si>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</si>
  <si>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</si>
  <si>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</si>
  <si>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</si>
  <si>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</si>
  <si>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</si>
  <si>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</si>
  <si>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</si>
  <si>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</si>
  <si>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</si>
  <si>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</si>
  <si>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</si>
  <si>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</si>
  <si>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</si>
  <si>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</si>
  <si>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</si>
  <si>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</si>
  <si>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</si>
  <si>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</si>
  <si>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</si>
  <si>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</si>
  <si>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</si>
  <si>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</si>
  <si>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</si>
  <si>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</si>
  <si>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</si>
  <si>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</si>
  <si>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</si>
  <si>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</si>
  <si>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</si>
  <si>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0897964368</t>
  </si>
  <si>
    <t>office_royproperty@yahoo.com</t>
  </si>
  <si>
    <t>http://www.roi-property-fund.com/</t>
  </si>
  <si>
    <t>www.investor.bg</t>
  </si>
  <si>
    <t>"Сателит Х" АД- Ст. Арсов</t>
  </si>
  <si>
    <t>Счетоводна къща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</si>
</sst>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44651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44679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44651</v>
      </c>
    </row>
    <row r="11" spans="1:2" ht="15.75">
      <c r="A11" s="7" t="s">
        <v>975</v>
      </c>
      <c r="B11" s="578">
        <v>44679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59803</v>
      </c>
      <c r="D6" s="674">
        <f aca="true" t="shared" si="0" ref="D6:D15">C6-E6</f>
        <v>0</v>
      </c>
      <c r="E6" s="673">
        <f>'1-Баланс'!G95</f>
        <v>59803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24292</v>
      </c>
      <c r="D7" s="674">
        <f t="shared" si="0"/>
        <v>18129</v>
      </c>
      <c r="E7" s="673">
        <f>'1-Баланс'!G18</f>
        <v>6163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303</v>
      </c>
      <c r="D8" s="674">
        <f t="shared" si="0"/>
        <v>606</v>
      </c>
      <c r="E8" s="673">
        <f>ABS('2-Отчет за доходите'!C44)-ABS('2-Отчет за доходите'!G44)</f>
        <v>-303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54</v>
      </c>
      <c r="D10" s="674">
        <f t="shared" si="0"/>
        <v>0</v>
      </c>
      <c r="E10" s="673">
        <f>'3-Отчет за паричния поток'!C46</f>
        <v>54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24292</v>
      </c>
      <c r="D11" s="674">
        <f t="shared" si="0"/>
        <v>0</v>
      </c>
      <c r="E11" s="673">
        <f>'4-Отчет за собствения капитал'!L34</f>
        <v>24292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11.222222222222221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0.012473242219660794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0.008532567373489905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0.005066635453070916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0.08181818181818182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0.45894177887350657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0.4586573108287502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0.005120424805613503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0.005120424805613503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0.0004912395611593254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0.00045148236710532917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0.506831516332704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1.461839288654701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0.5937996421584201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195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0.008027334101761896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7.222222222222222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182.1076923076923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5181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5181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49782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54963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4761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22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4783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54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4840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59803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7340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7340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-303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7037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24292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19565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5400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24965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24965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2645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1283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6586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159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262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10546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10546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59803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80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100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195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35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230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330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330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330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303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303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303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303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876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-100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77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841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33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33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-626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-185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-35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-846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7340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7340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-303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7037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7037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24595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24595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-303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24292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24292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5147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5147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49823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6'!D43</f>
        <v>54970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34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34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6'!E43</f>
        <v>34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31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6'!F43</f>
        <v>31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5181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5181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49792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6'!G43</f>
        <v>54973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10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6'!I43</f>
        <v>10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5181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5181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49782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6'!J43</f>
        <v>54963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5181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5181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49782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6'!R43</f>
        <v>54963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4761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22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22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4783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4783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4761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22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22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4783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4783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19565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19565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5400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24965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2645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2645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1283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1283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423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159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262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262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10546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35511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2645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2645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1283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1283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423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159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262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262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10546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10546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19565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19565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5400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24965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24965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5181</v>
      </c>
      <c r="D18" s="196">
        <v>5147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5181</v>
      </c>
      <c r="D20" s="598">
        <f>SUM(D12:D19)</f>
        <v>5147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49782</v>
      </c>
      <c r="D21" s="477">
        <v>49823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7340</v>
      </c>
      <c r="H28" s="596">
        <f>SUM(H29:H31)</f>
        <v>5794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7340</v>
      </c>
      <c r="H29" s="196">
        <v>5794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-303</v>
      </c>
      <c r="H32" s="196">
        <v>1546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7037</v>
      </c>
      <c r="H34" s="598">
        <f>H28+H32+H33</f>
        <v>7340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24292</v>
      </c>
      <c r="H37" s="600">
        <f>H26+H18+H34</f>
        <v>24595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19565</v>
      </c>
      <c r="H45" s="196">
        <v>20179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5400</v>
      </c>
      <c r="H48" s="196">
        <v>5400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24965</v>
      </c>
      <c r="H50" s="596">
        <f>SUM(H44:H49)</f>
        <v>25579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54963</v>
      </c>
      <c r="D56" s="602">
        <f>D20+D21+D22+D28+D33+D46+D52+D54+D55</f>
        <v>54970</v>
      </c>
      <c r="E56" s="100" t="s">
        <v>850</v>
      </c>
      <c r="F56" s="99" t="s">
        <v>172</v>
      </c>
      <c r="G56" s="599">
        <f>G50+G52+G53+G54+G55</f>
        <v>24965</v>
      </c>
      <c r="H56" s="600">
        <f>H50+H52+H53+H54+H55</f>
        <v>25579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2645</v>
      </c>
      <c r="H59" s="196">
        <v>2699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1283</v>
      </c>
      <c r="H60" s="196">
        <v>1231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6586</v>
      </c>
      <c r="H61" s="596">
        <f>SUM(H62:H68)</f>
        <v>6556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159</v>
      </c>
      <c r="H64" s="196">
        <v>127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262</v>
      </c>
      <c r="H68" s="196">
        <v>264</v>
      </c>
    </row>
    <row r="69" spans="1:8" ht="15.75">
      <c r="A69" s="89" t="s">
        <v>210</v>
      </c>
      <c r="B69" s="91" t="s">
        <v>211</v>
      </c>
      <c r="C69" s="197">
        <v>4761</v>
      </c>
      <c r="D69" s="196">
        <v>5606</v>
      </c>
      <c r="E69" s="201" t="s">
        <v>79</v>
      </c>
      <c r="F69" s="93" t="s">
        <v>216</v>
      </c>
      <c r="G69" s="197">
        <v>32</v>
      </c>
      <c r="H69" s="196">
        <v>22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10546</v>
      </c>
      <c r="H71" s="598">
        <f>H59+H60+H61+H69+H70</f>
        <v>10508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22</v>
      </c>
      <c r="D73" s="196">
        <v>73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4783</v>
      </c>
      <c r="D76" s="598">
        <f>SUM(D68:D75)</f>
        <v>5679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10546</v>
      </c>
      <c r="H79" s="600">
        <f>H71+H73+H75+H77</f>
        <v>10508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54</v>
      </c>
      <c r="D88" s="196">
        <v>26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4840</v>
      </c>
      <c r="D94" s="602">
        <f>D65+D76+D85+D92+D93</f>
        <v>5712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59803</v>
      </c>
      <c r="D95" s="604">
        <f>D94+D56</f>
        <v>60682</v>
      </c>
      <c r="E95" s="229" t="s">
        <v>941</v>
      </c>
      <c r="F95" s="489" t="s">
        <v>268</v>
      </c>
      <c r="G95" s="603">
        <f>G37+G40+G56+G79</f>
        <v>59803</v>
      </c>
      <c r="H95" s="604">
        <f>H37+H40+H56+H79</f>
        <v>60682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0">
        <f>pdeReportingDate</f>
        <v>44679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"Сателит Х" АД- Ст. Арсов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977</v>
      </c>
      <c r="C103" s="703"/>
      <c r="D103" s="703"/>
      <c r="E103" s="703"/>
      <c r="M103" s="98"/>
    </row>
    <row r="104" spans="1:5" ht="21.75" customHeight="1">
      <c r="A104" s="695"/>
      <c r="B104" s="703" t="s">
        <v>977</v>
      </c>
      <c r="C104" s="703"/>
      <c r="D104" s="703"/>
      <c r="E104" s="703"/>
    </row>
    <row r="105" spans="1:13" ht="21.75" customHeight="1">
      <c r="A105" s="695"/>
      <c r="B105" s="703" t="s">
        <v>977</v>
      </c>
      <c r="C105" s="703"/>
      <c r="D105" s="703"/>
      <c r="E105" s="703"/>
      <c r="M105" s="98"/>
    </row>
    <row r="106" spans="1:5" ht="21.75" customHeight="1">
      <c r="A106" s="695"/>
      <c r="B106" s="703" t="s">
        <v>977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80</v>
      </c>
      <c r="D13" s="317">
        <v>90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25</v>
      </c>
      <c r="H14" s="317">
        <v>29</v>
      </c>
    </row>
    <row r="15" spans="1:8" ht="15.75">
      <c r="A15" s="194" t="s">
        <v>287</v>
      </c>
      <c r="B15" s="190" t="s">
        <v>288</v>
      </c>
      <c r="C15" s="316">
        <v>8</v>
      </c>
      <c r="D15" s="317">
        <v>8</v>
      </c>
      <c r="E15" s="245" t="s">
        <v>79</v>
      </c>
      <c r="F15" s="240" t="s">
        <v>289</v>
      </c>
      <c r="G15" s="316">
        <v>2</v>
      </c>
      <c r="H15" s="317">
        <v>232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27</v>
      </c>
      <c r="H16" s="629">
        <f>SUM(H12:H15)</f>
        <v>261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100</v>
      </c>
      <c r="D22" s="629">
        <f>SUM(D12:D18)+D19</f>
        <v>100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195</v>
      </c>
      <c r="D25" s="317">
        <v>123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35</v>
      </c>
      <c r="D28" s="317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230</v>
      </c>
      <c r="D29" s="629">
        <f>SUM(D25:D28)</f>
        <v>160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330</v>
      </c>
      <c r="D31" s="635">
        <f>D29+D22</f>
        <v>260</v>
      </c>
      <c r="E31" s="251" t="s">
        <v>824</v>
      </c>
      <c r="F31" s="266" t="s">
        <v>331</v>
      </c>
      <c r="G31" s="253">
        <f>G16+G18+G27</f>
        <v>27</v>
      </c>
      <c r="H31" s="254">
        <f>H16+H18+H27</f>
        <v>261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</v>
      </c>
      <c r="E33" s="233" t="s">
        <v>334</v>
      </c>
      <c r="F33" s="238" t="s">
        <v>335</v>
      </c>
      <c r="G33" s="628">
        <f>IF((C31-G31)&gt;0,C31-G31,0)</f>
        <v>303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330</v>
      </c>
      <c r="D36" s="637">
        <f>D31-D34+D35</f>
        <v>260</v>
      </c>
      <c r="E36" s="262" t="s">
        <v>346</v>
      </c>
      <c r="F36" s="256" t="s">
        <v>347</v>
      </c>
      <c r="G36" s="267">
        <f>G35-G34+G31</f>
        <v>27</v>
      </c>
      <c r="H36" s="268">
        <f>H35-H34+H31</f>
        <v>261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</v>
      </c>
      <c r="E37" s="261" t="s">
        <v>350</v>
      </c>
      <c r="F37" s="266" t="s">
        <v>351</v>
      </c>
      <c r="G37" s="253">
        <f>IF((C36-G36)&gt;0,C36-G36,0)</f>
        <v>303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</v>
      </c>
      <c r="E42" s="247" t="s">
        <v>362</v>
      </c>
      <c r="F42" s="195" t="s">
        <v>363</v>
      </c>
      <c r="G42" s="241">
        <f>IF(G37&gt;0,IF(C38+G37&lt;0,0,C38+G37),IF(C37-C38&lt;0,C38-C37,0))</f>
        <v>303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</v>
      </c>
      <c r="E44" s="262" t="s">
        <v>369</v>
      </c>
      <c r="F44" s="269" t="s">
        <v>370</v>
      </c>
      <c r="G44" s="267">
        <f>IF(C42=0,IF(G42-G43&gt;0,G42-G43+C43,0),IF(C42-C43&lt;0,C43-C42+G43,0))</f>
        <v>303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330</v>
      </c>
      <c r="D45" s="631">
        <f>D36+D38+D42</f>
        <v>261</v>
      </c>
      <c r="E45" s="270" t="s">
        <v>373</v>
      </c>
      <c r="F45" s="272" t="s">
        <v>374</v>
      </c>
      <c r="G45" s="630">
        <f>G42+G36</f>
        <v>330</v>
      </c>
      <c r="H45" s="631">
        <f>H42+H36</f>
        <v>261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0">
        <f>pdeReportingDate</f>
        <v>44679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"Сателит Х" АД- Ст. Арсов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977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977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977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977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876</v>
      </c>
      <c r="D11" s="196">
        <v>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-100</v>
      </c>
      <c r="D12" s="196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77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841</v>
      </c>
      <c r="D21" s="659">
        <f>SUM(D11:D20)</f>
        <v>-26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33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-626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-185</v>
      </c>
      <c r="D40" s="196">
        <v>-20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-35</v>
      </c>
      <c r="D42" s="196">
        <v>-36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-846</v>
      </c>
      <c r="D43" s="661">
        <f>SUM(D35:D42)</f>
        <v>-56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-82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0">
        <f>pdeReportingDate</f>
        <v>44679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"Сателит Х" АД- Ст. Арсов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977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977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977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977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3" sqref="K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7340</v>
      </c>
      <c r="J13" s="584">
        <f>'1-Баланс'!H30+'1-Баланс'!H33</f>
        <v>0</v>
      </c>
      <c r="K13" s="585"/>
      <c r="L13" s="584">
        <f>SUM(C13:K13)</f>
        <v>24595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7340</v>
      </c>
      <c r="J17" s="653">
        <f t="shared" si="2"/>
        <v>0</v>
      </c>
      <c r="K17" s="653">
        <f t="shared" si="2"/>
        <v>0</v>
      </c>
      <c r="L17" s="584">
        <f t="shared" si="1"/>
        <v>24595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-303</v>
      </c>
      <c r="J18" s="584">
        <f>+'1-Баланс'!G33</f>
        <v>0</v>
      </c>
      <c r="K18" s="585"/>
      <c r="L18" s="584">
        <f t="shared" si="1"/>
        <v>-303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7037</v>
      </c>
      <c r="J31" s="653">
        <f t="shared" si="6"/>
        <v>0</v>
      </c>
      <c r="K31" s="653">
        <f t="shared" si="6"/>
        <v>0</v>
      </c>
      <c r="L31" s="584">
        <f t="shared" si="1"/>
        <v>24292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7037</v>
      </c>
      <c r="J34" s="587">
        <f t="shared" si="7"/>
        <v>0</v>
      </c>
      <c r="K34" s="587">
        <f t="shared" si="7"/>
        <v>0</v>
      </c>
      <c r="L34" s="651">
        <f t="shared" si="1"/>
        <v>24292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0">
        <f>pdeReportingDate</f>
        <v>44679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"Сателит Х" АД- Ст. Арсов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977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977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977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977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0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0">
        <f>pdeReportingDate</f>
        <v>44679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"Сателит Х" АД- Ст. Арсов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977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977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977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977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5147</v>
      </c>
      <c r="E17" s="328">
        <v>34</v>
      </c>
      <c r="F17" s="328"/>
      <c r="G17" s="329">
        <f t="shared" si="2"/>
        <v>5181</v>
      </c>
      <c r="H17" s="328"/>
      <c r="I17" s="328"/>
      <c r="J17" s="329">
        <f t="shared" si="3"/>
        <v>5181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5181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5147</v>
      </c>
      <c r="E19" s="330">
        <f>SUM(E11:E18)</f>
        <v>34</v>
      </c>
      <c r="F19" s="330">
        <f>SUM(F11:F18)</f>
        <v>0</v>
      </c>
      <c r="G19" s="329">
        <f t="shared" si="2"/>
        <v>5181</v>
      </c>
      <c r="H19" s="330">
        <f>SUM(H11:H18)</f>
        <v>0</v>
      </c>
      <c r="I19" s="330">
        <f>SUM(I11:I18)</f>
        <v>0</v>
      </c>
      <c r="J19" s="329">
        <f t="shared" si="3"/>
        <v>5181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5181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49823</v>
      </c>
      <c r="E20" s="328"/>
      <c r="F20" s="328">
        <v>31</v>
      </c>
      <c r="G20" s="329">
        <f t="shared" si="2"/>
        <v>49792</v>
      </c>
      <c r="H20" s="328"/>
      <c r="I20" s="328">
        <v>10</v>
      </c>
      <c r="J20" s="329">
        <f t="shared" si="3"/>
        <v>49782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49782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54970</v>
      </c>
      <c r="E43" s="349">
        <f>E19+E20+E22+E28+E41+E42</f>
        <v>34</v>
      </c>
      <c r="F43" s="349">
        <f aca="true" t="shared" si="11" ref="F43:R43">F19+F20+F22+F28+F41+F42</f>
        <v>31</v>
      </c>
      <c r="G43" s="349">
        <f t="shared" si="11"/>
        <v>54973</v>
      </c>
      <c r="H43" s="349">
        <f t="shared" si="11"/>
        <v>0</v>
      </c>
      <c r="I43" s="349">
        <f t="shared" si="11"/>
        <v>10</v>
      </c>
      <c r="J43" s="349">
        <f t="shared" si="11"/>
        <v>54963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54963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0">
        <f>pdeReportingDate</f>
        <v>44679</v>
      </c>
      <c r="D46" s="700"/>
      <c r="E46" s="700"/>
      <c r="F46" s="700"/>
      <c r="G46" s="700"/>
      <c r="H46" s="700"/>
      <c r="I46" s="70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1" t="str">
        <f>authorName</f>
        <v>"Сателит Х" АД- Ст. Арсов</v>
      </c>
      <c r="D48" s="701"/>
      <c r="E48" s="701"/>
      <c r="F48" s="701"/>
      <c r="G48" s="701"/>
      <c r="H48" s="701"/>
      <c r="I48" s="701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5"/>
      <c r="C51" s="703" t="s">
        <v>977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977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977</v>
      </c>
      <c r="D53" s="703"/>
      <c r="E53" s="703"/>
      <c r="F53" s="703"/>
      <c r="G53" s="574"/>
      <c r="H53" s="45"/>
      <c r="I53" s="42"/>
    </row>
    <row r="54" spans="2:9" ht="15.75">
      <c r="B54" s="695"/>
      <c r="C54" s="703" t="s">
        <v>977</v>
      </c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2:9" ht="15.75">
      <c r="B57" s="695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4761</v>
      </c>
      <c r="D30" s="368">
        <v>4761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22</v>
      </c>
      <c r="D35" s="362">
        <f>SUM(D36:D39)</f>
        <v>22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22</v>
      </c>
      <c r="D37" s="368">
        <v>22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4783</v>
      </c>
      <c r="D45" s="438">
        <f>D26+D30+D31+D33+D32+D34+D35+D40</f>
        <v>4783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4783</v>
      </c>
      <c r="D46" s="444">
        <f>D45+D23+D21+D11</f>
        <v>4783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7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28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19565</v>
      </c>
      <c r="D58" s="138">
        <f>D59+D61</f>
        <v>0</v>
      </c>
      <c r="E58" s="136">
        <f t="shared" si="1"/>
        <v>19565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19565</v>
      </c>
      <c r="D59" s="197"/>
      <c r="E59" s="136">
        <f t="shared" si="1"/>
        <v>19565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5400</v>
      </c>
      <c r="D65" s="197"/>
      <c r="E65" s="136">
        <f t="shared" si="1"/>
        <v>5400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24965</v>
      </c>
      <c r="D68" s="435">
        <f>D54+D58+D63+D64+D65+D66</f>
        <v>0</v>
      </c>
      <c r="E68" s="436">
        <f t="shared" si="1"/>
        <v>24965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2645</v>
      </c>
      <c r="D77" s="138">
        <f>D78+D80</f>
        <v>2645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2645</v>
      </c>
      <c r="D78" s="197">
        <v>2645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1283</v>
      </c>
      <c r="D82" s="138">
        <f>SUM(D83:D86)</f>
        <v>1283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1283</v>
      </c>
      <c r="D84" s="197">
        <v>1283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423</v>
      </c>
      <c r="D87" s="134">
        <f>SUM(D88:D92)+D96</f>
        <v>423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159</v>
      </c>
      <c r="D89" s="197">
        <v>159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262</v>
      </c>
      <c r="D92" s="138">
        <f>SUM(D93:D95)</f>
        <v>262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262</v>
      </c>
      <c r="D95" s="197">
        <v>262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32</v>
      </c>
      <c r="D97" s="197">
        <v>32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10546</v>
      </c>
      <c r="D98" s="433">
        <f>D87+D82+D77+D73+D97</f>
        <v>10546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35511</v>
      </c>
      <c r="D99" s="427">
        <f>D98+D70+D68</f>
        <v>10546</v>
      </c>
      <c r="E99" s="427">
        <f>E98+E70+E68</f>
        <v>24965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0">
        <f>pdeReportingDate</f>
        <v>44679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"Сателит Х" АД- Ст. Арсов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977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977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977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977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20:F120"/>
    <mergeCell ref="B121:F121"/>
    <mergeCell ref="B122:F122"/>
    <mergeCell ref="B115:F115"/>
    <mergeCell ref="B116:F116"/>
    <mergeCell ref="B117:F117"/>
    <mergeCell ref="B118:F118"/>
    <mergeCell ref="C8:C9"/>
    <mergeCell ref="A8:A9"/>
    <mergeCell ref="B8:B9"/>
    <mergeCell ref="A50:A51"/>
    <mergeCell ref="B50:B51"/>
    <mergeCell ref="B119:F119"/>
    <mergeCell ref="C50:C51"/>
    <mergeCell ref="F50:F51"/>
    <mergeCell ref="B111:F111"/>
    <mergeCell ref="B112:F112"/>
    <mergeCell ref="B113:F113"/>
    <mergeCell ref="B114:F114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0">
        <f>pdeReportingDate</f>
        <v>44679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"Сателит Х" АД- Ст. Арсов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3" t="s">
        <v>977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977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977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977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2022-04-28T10:07:56Z</dcterms:modified>
  <cp:category/>
  <cp:version/>
  <cp:contentType/>
  <cp:contentStatus/>
</cp:coreProperties>
</file>