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<sst xmlns="http://schemas.openxmlformats.org/spreadsheetml/2006/main" count="1064" uniqueCount="873">
  <si>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</si>
  <si>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</si>
  <si>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</si>
  <si>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</si>
  <si>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</si>
  <si>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</si>
  <si>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</si>
  <si>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</si>
  <si>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</si>
  <si>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</si>
  <si>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</si>
  <si>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</si>
  <si>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</si>
  <si>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</si>
  <si>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</si>
  <si>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</si>
  <si>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</si>
  <si>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</si>
  <si>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</si>
  <si>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</si>
  <si>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</si>
  <si>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</si>
  <si>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</si>
  <si>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</si>
  <si>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</si>
  <si>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</si>
  <si>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</si>
  <si>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</si>
  <si>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</si>
  <si>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</si>
  <si>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</si>
  <si>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</si>
  <si>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</si>
  <si>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</si>
  <si>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</si>
  <si>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</si>
  <si>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</si>
  <si>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</si>
  <si>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</si>
  <si>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</si>
  <si>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</si>
  <si>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</si>
  <si>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</si>
  <si>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</si>
  <si>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</si>
  <si>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</si>
  <si>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</si>
  <si>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</si>
  <si>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</si>
  <si>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</si>
  <si>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</si>
  <si>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</si>
  <si>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</si>
  <si>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</si>
  <si>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</si>
  <si>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</si>
  <si>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</si>
  <si>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</si>
  <si>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</si>
  <si>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</si>
  <si>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</si>
  <si>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</si>
  <si>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</si>
  <si>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</si>
  <si>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</si>
  <si>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</si>
  <si>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</si>
  <si>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</si>
  <si>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</si>
  <si>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</si>
  <si>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</si>
  <si>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</si>
  <si>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</si>
  <si>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</si>
  <si>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</si>
  <si>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</si>
  <si>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</si>
  <si>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</si>
  <si>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</si>
  <si>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</si>
  <si>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</si>
  <si>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</si>
  <si>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</si>
  <si>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</si>
  <si>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</si>
  <si>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</si>
  <si>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</si>
  <si>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</si>
  <si>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</si>
  <si>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</si>
  <si>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</si>
  <si>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</si>
  <si>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</si>
  <si>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</si>
  <si>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</si>
  <si>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</si>
  <si>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</si>
  <si>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</si>
  <si>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</si>
  <si>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</si>
  <si>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</si>
  <si>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</si>
  <si>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</si>
  <si>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</si>
  <si>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</si>
  <si>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</si>
  <si>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</si>
  <si>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</si>
  <si>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</si>
  <si>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</si>
  <si>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</si>
  <si>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</si>
  <si>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</si>
  <si>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</si>
  <si>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</si>
  <si>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</si>
  <si>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</si>
  <si>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</si>
  <si>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</si>
  <si>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</si>
  <si>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</si>
  <si>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</si>
  <si>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</si>
  <si>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</si>
  <si>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</si>
  <si>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</si>
  <si>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</si>
  <si>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</si>
  <si>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</si>
  <si>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</si>
  <si>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</si>
  <si>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</si>
  <si>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</si>
  <si>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</si>
  <si>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</si>
  <si>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</si>
  <si>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</si>
  <si>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</si>
  <si>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</si>
  <si>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</si>
  <si>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</si>
  <si>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</si>
  <si>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</si>
  <si>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</si>
  <si>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</si>
  <si>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</si>
  <si>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</si>
  <si>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</si>
  <si>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</si>
  <si>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</si>
  <si>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</si>
  <si>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</si>
  <si>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</si>
  <si>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</si>
  <si>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</si>
  <si>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</si>
  <si>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</si>
  <si>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</si>
  <si>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</si>
  <si>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</si>
  <si>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</si>
  <si>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</si>
  <si>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</si>
  <si>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</si>
  <si>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</si>
  <si>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</si>
  <si>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</si>
  <si>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</si>
  <si>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</si>
  <si>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</si>
  <si>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</si>
  <si>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</si>
  <si>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</si>
  <si>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</si>
  <si>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</si>
  <si>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</si>
  <si>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</si>
  <si>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</si>
  <si>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</si>
  <si>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</si>
  <si>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</si>
  <si>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</si>
  <si>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</si>
  <si>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</si>
  <si>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</si>
  <si>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</si>
  <si>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</si>
  <si>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</si>
  <si>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</si>
  <si>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</si>
  <si>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</si>
  <si>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</si>
  <si>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</si>
  <si>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</si>
  <si>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</si>
  <si>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</si>
  <si>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</si>
  <si>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</si>
  <si>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</si>
  <si>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</si>
  <si>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</si>
  <si>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</si>
  <si>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</si>
  <si>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</si>
  <si>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</si>
  <si>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</si>
  <si>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</si>
  <si>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</si>
  <si>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</si>
  <si>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</si>
  <si>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</si>
  <si>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</si>
  <si>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</si>
  <si>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</si>
  <si>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</si>
  <si>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</si>
  <si>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</si>
  <si>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</si>
  <si>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</si>
  <si>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</si>
  <si>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</si>
  <si>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</si>
  <si>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</si>
  <si>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</si>
  <si>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</si>
  <si>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</si>
  <si>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</si>
  <si>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</si>
  <si>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</si>
  <si>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</si>
  <si>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</si>
  <si>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</si>
  <si>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</si>
  <si>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</si>
  <si>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</si>
  <si>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</si>
  <si>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</si>
  <si>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</si>
  <si>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</si>
  <si>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</si>
  <si>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</si>
  <si>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</si>
  <si>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</si>
  <si>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</si>
  <si>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</si>
  <si>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</si>
  <si>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</si>
  <si>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</si>
  <si>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</si>
  <si>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</si>
  <si>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</si>
  <si>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</si>
  <si>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</si>
  <si>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</si>
  <si>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</si>
  <si>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</si>
  <si>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</si>
  <si>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</si>
  <si>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</si>
  <si>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</si>
  <si>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</si>
  <si>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</si>
  <si>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</si>
  <si>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</si>
  <si>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</si>
  <si>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</si>
  <si>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</si>
  <si>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</si>
  <si>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</si>
  <si>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</si>
  <si>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</si>
  <si>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</si>
  <si>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</si>
  <si>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</si>
  <si>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</si>
  <si>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</si>
  <si>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</si>
  <si>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</si>
  <si>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</si>
  <si>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</si>
  <si>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</si>
  <si>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</si>
  <si>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</si>
  <si>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</si>
  <si>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</si>
  <si>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</si>
  <si>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</si>
  <si>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</si>
  <si>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</si>
  <si>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</si>
  <si>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</si>
  <si>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</si>
  <si>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</si>
  <si>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</si>
  <si>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</si>
  <si>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</si>
  <si>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</si>
  <si>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</si>
  <si>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</si>
  <si>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</si>
  <si>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</si>
  <si>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</si>
  <si>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</si>
  <si>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</si>
  <si>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</si>
  <si>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</si>
  <si>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</si>
  <si>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</si>
  <si>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</si>
  <si>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</si>
  <si>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</si>
  <si>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</si>
  <si>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</si>
  <si>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</si>
  <si>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</si>
  <si>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</si>
  <si>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</si>
  <si>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</si>
  <si>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</si>
  <si>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</si>
  <si>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</si>
  <si>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</si>
  <si>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</si>
  <si>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</si>
  <si>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</si>
  <si>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</si>
  <si>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</si>
  <si>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</si>
  <si>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</si>
  <si>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</si>
  <si>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</si>
  <si>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</si>
  <si>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</si>
  <si>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</si>
  <si>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</si>
  <si>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</si>
  <si>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</si>
  <si>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</si>
  <si>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</si>
  <si>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</si>
  <si>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</si>
  <si>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</si>
  <si>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</si>
  <si>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</si>
  <si>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</si>
  <si>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</si>
  <si>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</si>
  <si>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</si>
  <si>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</si>
  <si>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</si>
  <si>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</si>
  <si>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</si>
  <si>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</si>
  <si>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</si>
  <si>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</si>
  <si>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</si>
  <si>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</si>
  <si>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</si>
  <si>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</si>
  <si>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</si>
  <si>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</si>
  <si>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</si>
  <si>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</si>
  <si>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</si>
  <si>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</si>
  <si>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</si>
  <si>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</si>
  <si>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</si>
  <si>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</si>
  <si>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</si>
  <si>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</si>
  <si>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</si>
  <si>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</si>
  <si>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</si>
  <si>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</si>
  <si>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</si>
  <si>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</si>
  <si>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</si>
  <si>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</si>
  <si>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</si>
  <si>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</si>
  <si>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</si>
  <si>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</si>
  <si>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</si>
  <si>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</si>
  <si>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</si>
  <si>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</si>
  <si>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</si>
  <si>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</si>
  <si>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</si>
  <si>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</si>
  <si>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</si>
  <si>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</si>
  <si>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</si>
  <si>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</si>
  <si>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</si>
  <si>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</si>
  <si>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</si>
  <si>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</si>
  <si>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</si>
  <si>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</si>
  <si>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</si>
  <si>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</si>
  <si>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</si>
  <si>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</si>
  <si>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</si>
  <si>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</si>
  <si>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</si>
  <si>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</si>
  <si>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</si>
  <si>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</si>
  <si>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</si>
  <si>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</si>
  <si>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</si>
  <si>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</si>
  <si>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</si>
  <si>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</si>
  <si>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</si>
  <si>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</si>
  <si>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</si>
  <si>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</si>
  <si>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</si>
  <si>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</si>
  <si>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</si>
  <si>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</si>
  <si>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</si>
  <si>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</si>
  <si>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</si>
  <si>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</si>
  <si>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</si>
  <si>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</si>
  <si>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</si>
  <si>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</si>
  <si>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</si>
  <si>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</si>
  <si>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</si>
  <si>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</si>
  <si>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</si>
  <si>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</si>
  <si>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</si>
  <si>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</si>
  <si>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</si>
  <si>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</si>
  <si>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</si>
  <si>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</si>
  <si>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</si>
  <si>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</si>
  <si>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</si>
  <si>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</si>
  <si>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</si>
  <si>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</si>
  <si>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</si>
  <si>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</si>
  <si>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</si>
  <si>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</si>
  <si>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</si>
  <si>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</si>
  <si>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</si>
  <si>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</si>
  <si>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</si>
  <si>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</si>
  <si>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</si>
  <si>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</si>
  <si>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</si>
  <si>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</si>
  <si>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</si>
  <si>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</si>
  <si>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</si>
  <si>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</si>
  <si>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</si>
  <si>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</si>
  <si>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</si>
  <si>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</si>
  <si>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</si>
  <si>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</si>
  <si>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</si>
  <si>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</si>
  <si>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</si>
  <si>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</si>
  <si>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</si>
  <si>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</si>
  <si>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</si>
  <si>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</si>
  <si>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</si>
  <si>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</si>
  <si>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</si>
  <si>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</si>
  <si>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</si>
  <si>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</si>
  <si>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</si>
  <si>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</si>
  <si>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</si>
  <si>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</si>
  <si>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</si>
  <si>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</si>
  <si>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</si>
  <si>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</si>
  <si>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</si>
  <si>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</si>
  <si>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</si>
  <si>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</si>
  <si>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</si>
  <si>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</si>
  <si>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</si>
  <si>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</si>
  <si>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</si>
  <si>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</si>
  <si>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</si>
  <si>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</si>
  <si>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</si>
  <si>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</si>
  <si>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</si>
  <si>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</si>
  <si>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</si>
  <si>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</si>
  <si>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</si>
  <si>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</si>
  <si>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</si>
  <si>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</si>
  <si>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</si>
  <si>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</si>
  <si>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</si>
  <si>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</si>
  <si>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</si>
  <si>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</si>
  <si>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</si>
  <si>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</si>
  <si>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</si>
  <si>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</si>
  <si>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</si>
  <si>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</si>
  <si>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</si>
  <si>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</si>
  <si>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</si>
  <si>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</si>
  <si>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</si>
  <si>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</si>
  <si>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</si>
  <si>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</si>
  <si>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</si>
  <si>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</si>
  <si>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</si>
  <si>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</si>
  <si>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</si>
  <si>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</si>
  <si>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</si>
  <si>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</si>
  <si>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</si>
  <si>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</si>
  <si>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</si>
  <si>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</si>
  <si>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</si>
  <si>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</si>
  <si>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</si>
  <si>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</si>
  <si>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</si>
  <si>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</si>
  <si>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</si>
  <si>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</si>
  <si>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</si>
  <si>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</si>
  <si>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</si>
  <si>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</si>
  <si>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</si>
  <si>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</si>
  <si>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</si>
  <si>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</si>
  <si>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</si>
  <si>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</si>
  <si>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</si>
  <si>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</si>
  <si>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</si>
  <si>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</si>
  <si>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</si>
  <si>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</si>
  <si>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</si>
  <si>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</si>
  <si>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</si>
  <si>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</si>
  <si>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</si>
  <si>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</si>
  <si>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</si>
  <si>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</si>
  <si>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</si>
  <si>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</si>
  <si>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</si>
  <si>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</si>
  <si>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</si>
  <si>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</si>
  <si>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</si>
  <si>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</si>
  <si>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</si>
  <si>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</si>
  <si>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</si>
  <si>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</si>
  <si>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</si>
  <si>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</si>
  <si>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</si>
  <si>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</si>
  <si>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</si>
  <si>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</si>
  <si>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</si>
  <si>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</si>
  <si>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</si>
  <si>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</si>
  <si>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</si>
  <si>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</si>
  <si>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</si>
  <si>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</si>
  <si>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</si>
  <si>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</si>
  <si>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</si>
  <si>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</si>
  <si>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</si>
  <si>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</si>
  <si>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</si>
  <si>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</si>
  <si>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</si>
  <si>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</si>
  <si>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</si>
  <si>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</si>
  <si>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</si>
  <si>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</si>
  <si>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</si>
  <si>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</si>
  <si>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</si>
  <si>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</si>
  <si>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</si>
  <si>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</si>
  <si>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</si>
  <si>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</si>
  <si>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</si>
  <si>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</si>
  <si>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</si>
  <si>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</si>
  <si>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</si>
  <si>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</si>
  <si>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</si>
  <si>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</si>
  <si>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</si>
  <si>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</si>
  <si>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</si>
  <si>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</si>
  <si>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</si>
  <si>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</si>
  <si>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</si>
  <si>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</si>
  <si>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</si>
  <si>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</si>
  <si>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</si>
  <si>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</si>
  <si>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</si>
  <si>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</si>
  <si>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</si>
  <si>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</si>
  <si>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</si>
  <si>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</si>
  <si>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</si>
  <si>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</si>
  <si>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</si>
  <si>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</si>
  <si>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</si>
  <si>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</si>
  <si>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</si>
  <si>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</si>
  <si>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</si>
  <si>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</si>
  <si>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</si>
  <si>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</si>
  <si>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</si>
  <si>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</si>
  <si>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</si>
  <si>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</si>
  <si>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</si>
  <si>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</si>
  <si>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</si>
  <si>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</si>
  <si>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</si>
  <si>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</si>
  <si>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</si>
  <si>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</si>
  <si>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</si>
  <si>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</si>
  <si>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</si>
  <si>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</si>
  <si>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</si>
  <si>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</si>
  <si>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</si>
  <si>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</si>
  <si>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</si>
  <si>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</si>
  <si>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</si>
  <si>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</si>
  <si>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</si>
  <si>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</si>
  <si>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</si>
  <si>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</si>
  <si>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</si>
  <si>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</si>
  <si>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</si>
  <si>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</si>
  <si>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</si>
  <si>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</si>
  <si>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</si>
  <si>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</si>
  <si>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</si>
  <si>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</si>
  <si>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</si>
  <si>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</si>
  <si>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</si>
  <si>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</si>
  <si>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</si>
  <si>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</si>
  <si>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</si>
  <si>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</si>
  <si>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</si>
  <si>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</si>
  <si>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</si>
  <si>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</si>
  <si>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</si>
  <si>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</si>
  <si>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</si>
  <si>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</si>
  <si>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</si>
  <si>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</si>
  <si>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</si>
  <si>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</si>
  <si>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</si>
  <si>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</si>
  <si>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</si>
  <si>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</si>
  <si>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</si>
  <si>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</si>
  <si>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</si>
  <si>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</si>
  <si>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</si>
  <si>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</si>
  <si>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</si>
  <si>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</si>
  <si>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</si>
  <si>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</si>
  <si>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</si>
  <si>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</si>
  <si>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</si>
  <si>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</si>
  <si>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</si>
  <si>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</si>
  <si>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</si>
  <si>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</si>
  <si>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</si>
  <si>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</si>
  <si>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</si>
  <si>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</si>
  <si>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</si>
  <si>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</si>
  <si>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</si>
  <si>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</si>
  <si>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</si>
  <si>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</si>
  <si>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</si>
  <si>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</si>
  <si>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</si>
  <si>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</si>
  <si>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</si>
  <si>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</si>
  <si>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</si>
  <si>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</si>
  <si>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</si>
  <si>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</si>
  <si>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</si>
  <si>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</si>
  <si>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</si>
  <si>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</si>
  <si>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</si>
  <si>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</si>
  <si>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</si>
  <si>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</si>
  <si>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</si>
  <si>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</si>
  <si>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</si>
  <si>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</si>
  <si>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</si>
  <si>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</si>
  <si>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</si>
  <si>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</si>
  <si>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</si>
  <si>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</si>
  <si>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</si>
  <si>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</si>
  <si>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</si>
  <si>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</si>
  <si>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</si>
  <si>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</si>
  <si>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</si>
  <si>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</si>
  <si>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</si>
  <si>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</si>
  <si>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</si>
  <si>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</si>
  <si>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</si>
  <si>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</si>
  <si>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</si>
  <si>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</si>
  <si>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</si>
  <si>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</si>
  <si>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</si>
  <si>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</si>
  <si>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</si>
  <si>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</si>
  <si>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</si>
  <si>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</si>
  <si>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</si>
  <si>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</si>
  <si>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</si>
  <si>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</si>
  <si>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</si>
  <si>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</si>
  <si>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</si>
  <si>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</si>
  <si>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</si>
  <si>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</si>
  <si>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</si>
  <si>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</si>
  <si>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</si>
  <si>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</si>
  <si>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</si>
  <si>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</si>
  <si>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</si>
  <si>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</si>
  <si>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</si>
  <si>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</si>
  <si>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</si>
  <si>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</si>
  <si>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</si>
  <si>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</si>
  <si>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</si>
  <si>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</si>
  <si>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</si>
  <si>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</si>
  <si>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</si>
  <si>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</si>
  <si>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</si>
  <si>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</si>
  <si>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</si>
  <si>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</si>
  <si>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</si>
  <si>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</si>
  <si>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</si>
  <si>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</si>
  <si>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</si>
  <si>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</si>
  <si>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</si>
  <si>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</si>
  <si>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</si>
  <si>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</si>
  <si>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</si>
  <si>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</si>
  <si>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</si>
  <si>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ЕМ " ООД</t>
  </si>
  <si>
    <t xml:space="preserve">Съставител: Ивета Христова </t>
  </si>
  <si>
    <t>Ръководител:Тодор Рогачев</t>
  </si>
  <si>
    <t>Ивета Христова</t>
  </si>
  <si>
    <t>Тодор Рогачев</t>
  </si>
  <si>
    <t>Съставител: Ивета Христова</t>
  </si>
  <si>
    <t>Ръководител: Тодор Рогачев</t>
  </si>
  <si>
    <t>Съставител:  Ивета Христова</t>
  </si>
  <si>
    <t>Съставител:Ивета Христова</t>
  </si>
  <si>
    <t>към 30.09.2013 г.</t>
  </si>
  <si>
    <t xml:space="preserve">Дата  на съставяне: 23.10.2013 г.                                                                                                                          </t>
  </si>
  <si>
    <t>Дата на съставяне: 23.10.2013 г.</t>
  </si>
  <si>
    <t>23.10.2013 г.</t>
  </si>
  <si>
    <t xml:space="preserve">Дата на съставяне: 23.10.2013 г.                              </t>
  </si>
  <si>
    <t>Дата на съставяне:23.10.2013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</si>
</sst>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B46">
      <pane xSplit="18750" topLeftCell="M2" activePane="topLeft" state="split"/>
      <selection pane="topLeft" activeCell="G64" sqref="G64"/>
      <selection pane="topRight" activeCell="L22" sqref="L2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2" t="s">
        <v>1</v>
      </c>
      <c r="B3" s="583"/>
      <c r="C3" s="583"/>
      <c r="D3" s="583"/>
      <c r="E3" s="460" t="s">
        <v>858</v>
      </c>
      <c r="F3" s="216" t="s">
        <v>2</v>
      </c>
      <c r="G3" s="171"/>
      <c r="H3" s="459">
        <v>175326256</v>
      </c>
    </row>
    <row r="4" spans="1:8" ht="15">
      <c r="A4" s="582" t="s">
        <v>3</v>
      </c>
      <c r="B4" s="579"/>
      <c r="C4" s="579"/>
      <c r="D4" s="579"/>
      <c r="E4" s="502" t="s">
        <v>857</v>
      </c>
      <c r="F4" s="584" t="s">
        <v>4</v>
      </c>
      <c r="G4" s="585"/>
      <c r="H4" s="459" t="s">
        <v>159</v>
      </c>
    </row>
    <row r="5" spans="1:8" ht="15">
      <c r="A5" s="582" t="s">
        <v>5</v>
      </c>
      <c r="B5" s="583"/>
      <c r="C5" s="583"/>
      <c r="D5" s="583"/>
      <c r="E5" s="503" t="s">
        <v>867</v>
      </c>
      <c r="F5" s="169"/>
      <c r="G5" s="170"/>
      <c r="H5" s="217" t="s">
        <v>6</v>
      </c>
    </row>
    <row r="6" spans="1:8" ht="15.75" thickBot="1">
      <c r="A6" s="149"/>
      <c r="B6" s="149"/>
      <c r="C6" s="577">
        <v>41547</v>
      </c>
      <c r="D6" s="577">
        <v>41274</v>
      </c>
      <c r="E6" s="217"/>
      <c r="F6" s="169"/>
      <c r="G6" s="577">
        <v>41547</v>
      </c>
      <c r="H6" s="577">
        <v>41274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5</v>
      </c>
      <c r="H11" s="151">
        <v>5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/>
    </row>
    <row r="13" spans="1:8" ht="15">
      <c r="A13" s="233" t="s">
        <v>28</v>
      </c>
      <c r="B13" s="239" t="s">
        <v>29</v>
      </c>
      <c r="C13" s="150"/>
      <c r="D13" s="150"/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/>
      <c r="D14" s="150"/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3</v>
      </c>
      <c r="D16" s="150">
        <v>2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5</v>
      </c>
      <c r="H17" s="153">
        <f>H11+H14+H15+H16</f>
        <v>5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/>
      <c r="D18" s="150"/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3</v>
      </c>
      <c r="D19" s="154">
        <f>SUM(D11:D18)</f>
        <v>2</v>
      </c>
      <c r="E19" s="235" t="s">
        <v>53</v>
      </c>
      <c r="F19" s="240" t="s">
        <v>54</v>
      </c>
      <c r="G19" s="151"/>
      <c r="H19" s="151"/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0</v>
      </c>
      <c r="D20" s="150">
        <v>0</v>
      </c>
      <c r="E20" s="235" t="s">
        <v>57</v>
      </c>
      <c r="F20" s="240" t="s">
        <v>58</v>
      </c>
      <c r="G20" s="157"/>
      <c r="H20" s="157"/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0</v>
      </c>
      <c r="H21" s="155">
        <f>SUM(H22:H24)</f>
        <v>0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/>
      <c r="H22" s="151"/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0</v>
      </c>
      <c r="H25" s="153">
        <f>H19+H20+H21</f>
        <v>0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149</v>
      </c>
      <c r="H27" s="153">
        <f>SUM(H28:H30)</f>
        <v>133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149</v>
      </c>
      <c r="H28" s="151">
        <v>133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/>
      <c r="H31" s="151">
        <v>16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>
        <v>-20</v>
      </c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129</v>
      </c>
      <c r="H33" s="153">
        <f>H27+H31+H32</f>
        <v>149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134</v>
      </c>
      <c r="H36" s="153">
        <f>H25+H17+H33</f>
        <v>154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/>
      <c r="H44" s="151"/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>
        <v>186</v>
      </c>
      <c r="H48" s="151">
        <v>196</v>
      </c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186</v>
      </c>
      <c r="H49" s="153">
        <f>SUM(H43:H48)</f>
        <v>196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3</v>
      </c>
      <c r="D55" s="154">
        <f>D19+D20+D21+D27+D32+D45+D51+D53+D54</f>
        <v>2</v>
      </c>
      <c r="E55" s="235" t="s">
        <v>172</v>
      </c>
      <c r="F55" s="259" t="s">
        <v>173</v>
      </c>
      <c r="G55" s="153">
        <f>G49+G51+G52+G53+G54</f>
        <v>186</v>
      </c>
      <c r="H55" s="153">
        <f>H49+H51+H52+H53+H54</f>
        <v>196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395</v>
      </c>
      <c r="H61" s="153">
        <f>SUM(H62:H68)</f>
        <v>230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/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350</v>
      </c>
      <c r="H64" s="151">
        <v>194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26</v>
      </c>
      <c r="H66" s="151">
        <v>28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5</v>
      </c>
      <c r="H67" s="151">
        <v>5</v>
      </c>
    </row>
    <row r="68" spans="1:8" ht="15">
      <c r="A68" s="233" t="s">
        <v>211</v>
      </c>
      <c r="B68" s="239" t="s">
        <v>212</v>
      </c>
      <c r="C68" s="150">
        <v>628</v>
      </c>
      <c r="D68" s="150">
        <v>532</v>
      </c>
      <c r="E68" s="235" t="s">
        <v>213</v>
      </c>
      <c r="F68" s="240" t="s">
        <v>214</v>
      </c>
      <c r="G68" s="151">
        <v>14</v>
      </c>
      <c r="H68" s="151">
        <v>3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395</v>
      </c>
      <c r="H71" s="160">
        <f>H59+H60+H61+H69+H70</f>
        <v>230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>
        <v>1</v>
      </c>
      <c r="D72" s="150">
        <v>5</v>
      </c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/>
      <c r="D74" s="150">
        <v>1</v>
      </c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629</v>
      </c>
      <c r="D75" s="154">
        <f>SUM(D67:D74)</f>
        <v>538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395</v>
      </c>
      <c r="H79" s="161">
        <f>H71+H74+H75+H76</f>
        <v>230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/>
      <c r="D87" s="150">
        <v>1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61</v>
      </c>
      <c r="D88" s="150">
        <v>17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>
        <v>22</v>
      </c>
      <c r="D89" s="150">
        <v>22</v>
      </c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83</v>
      </c>
      <c r="D91" s="154">
        <f>SUM(D87:D90)</f>
        <v>40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/>
      <c r="D92" s="150"/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712</v>
      </c>
      <c r="D93" s="154">
        <f>D64+D75+D84+D91+D92</f>
        <v>578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715</v>
      </c>
      <c r="D94" s="163">
        <f>D93+D55</f>
        <v>580</v>
      </c>
      <c r="E94" s="447" t="s">
        <v>270</v>
      </c>
      <c r="F94" s="287" t="s">
        <v>271</v>
      </c>
      <c r="G94" s="164">
        <f>G36+G39+G55+G79</f>
        <v>715</v>
      </c>
      <c r="H94" s="164">
        <f>H36+H39+H55+H79</f>
        <v>580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869</v>
      </c>
      <c r="B98" s="430"/>
      <c r="C98" s="586" t="s">
        <v>859</v>
      </c>
      <c r="D98" s="586"/>
      <c r="E98" s="586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6" t="s">
        <v>860</v>
      </c>
      <c r="D100" s="578"/>
      <c r="E100" s="578"/>
      <c r="F100" s="586"/>
      <c r="G100" s="578"/>
      <c r="H100" s="578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23" bottom="0.3937007874015748" header="0.15748031496062992" footer="0.15748031496062992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C47" sqref="C47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1" t="str">
        <f>'справка №1-БАЛАНС'!E3</f>
        <v>"ПИ АР ЕМ " ООД</v>
      </c>
      <c r="C2" s="581"/>
      <c r="D2" s="581"/>
      <c r="E2" s="581"/>
      <c r="F2" s="588" t="s">
        <v>2</v>
      </c>
      <c r="G2" s="588"/>
      <c r="H2" s="524">
        <f>'справка №1-БАЛАНС'!H3</f>
        <v>175326256</v>
      </c>
    </row>
    <row r="3" spans="1:8" ht="15">
      <c r="A3" s="465" t="s">
        <v>274</v>
      </c>
      <c r="B3" s="581" t="str">
        <f>'справка №1-БАЛАНС'!E4</f>
        <v>неконсолидиран</v>
      </c>
      <c r="C3" s="581"/>
      <c r="D3" s="581"/>
      <c r="E3" s="581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7" t="str">
        <f>'справка №1-БАЛАНС'!E5</f>
        <v>към 30.09.2013 г.</v>
      </c>
      <c r="C4" s="587"/>
      <c r="D4" s="587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438</v>
      </c>
      <c r="D9" s="45">
        <v>485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1840</v>
      </c>
      <c r="D10" s="45">
        <v>2195</v>
      </c>
      <c r="E10" s="296" t="s">
        <v>288</v>
      </c>
      <c r="F10" s="547" t="s">
        <v>289</v>
      </c>
      <c r="G10" s="548"/>
      <c r="H10" s="548">
        <v>53</v>
      </c>
    </row>
    <row r="11" spans="1:8" ht="12">
      <c r="A11" s="296" t="s">
        <v>290</v>
      </c>
      <c r="B11" s="297" t="s">
        <v>291</v>
      </c>
      <c r="C11" s="45">
        <v>1</v>
      </c>
      <c r="D11" s="45">
        <v>3</v>
      </c>
      <c r="E11" s="298" t="s">
        <v>292</v>
      </c>
      <c r="F11" s="547" t="s">
        <v>293</v>
      </c>
      <c r="G11" s="548">
        <v>2588</v>
      </c>
      <c r="H11" s="548">
        <v>3057</v>
      </c>
    </row>
    <row r="12" spans="1:8" ht="12">
      <c r="A12" s="296" t="s">
        <v>294</v>
      </c>
      <c r="B12" s="297" t="s">
        <v>295</v>
      </c>
      <c r="C12" s="45">
        <v>160</v>
      </c>
      <c r="D12" s="45">
        <v>163</v>
      </c>
      <c r="E12" s="298" t="s">
        <v>78</v>
      </c>
      <c r="F12" s="547" t="s">
        <v>296</v>
      </c>
      <c r="G12" s="548"/>
      <c r="H12" s="548"/>
    </row>
    <row r="13" spans="1:18" ht="12">
      <c r="A13" s="296" t="s">
        <v>297</v>
      </c>
      <c r="B13" s="297" t="s">
        <v>298</v>
      </c>
      <c r="C13" s="45">
        <v>27</v>
      </c>
      <c r="D13" s="45">
        <v>27</v>
      </c>
      <c r="E13" s="299" t="s">
        <v>51</v>
      </c>
      <c r="F13" s="549" t="s">
        <v>299</v>
      </c>
      <c r="G13" s="546">
        <f>SUM(G9:G12)</f>
        <v>2588</v>
      </c>
      <c r="H13" s="546">
        <f>SUM(H9:H12)</f>
        <v>3110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>
        <v>20</v>
      </c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141</v>
      </c>
      <c r="D16" s="46">
        <v>140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2607</v>
      </c>
      <c r="D19" s="48">
        <f>SUM(D9:D15)+D16</f>
        <v>3033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>
        <v>1</v>
      </c>
      <c r="D22" s="45">
        <v>1</v>
      </c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/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1</v>
      </c>
      <c r="D26" s="48">
        <f>SUM(D22:D25)</f>
        <v>1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2608</v>
      </c>
      <c r="D28" s="49">
        <f>D26+D19</f>
        <v>3034</v>
      </c>
      <c r="E28" s="126" t="s">
        <v>338</v>
      </c>
      <c r="F28" s="552" t="s">
        <v>339</v>
      </c>
      <c r="G28" s="546">
        <f>G13+G15+G24</f>
        <v>2588</v>
      </c>
      <c r="H28" s="546">
        <f>H13+H15+H24</f>
        <v>3110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0</v>
      </c>
      <c r="D30" s="49">
        <f>IF((H28-D28)&gt;0,H28-D28,0)</f>
        <v>76</v>
      </c>
      <c r="E30" s="126" t="s">
        <v>342</v>
      </c>
      <c r="F30" s="552" t="s">
        <v>343</v>
      </c>
      <c r="G30" s="52">
        <f>IF((C28-G28)&gt;0,C28-G28,0)</f>
        <v>20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/>
    </row>
    <row r="33" spans="1:18" ht="12">
      <c r="A33" s="127" t="s">
        <v>350</v>
      </c>
      <c r="B33" s="304" t="s">
        <v>351</v>
      </c>
      <c r="C33" s="48">
        <f>C28-C31+C32</f>
        <v>2608</v>
      </c>
      <c r="D33" s="48">
        <f>D28-D31+D32</f>
        <v>3034</v>
      </c>
      <c r="E33" s="126" t="s">
        <v>352</v>
      </c>
      <c r="F33" s="552" t="s">
        <v>353</v>
      </c>
      <c r="G33" s="52">
        <f>G32-G31+G28</f>
        <v>2588</v>
      </c>
      <c r="H33" s="52">
        <f>H32-H31+H28</f>
        <v>3110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0</v>
      </c>
      <c r="D34" s="49">
        <f>IF((H33-D33)&gt;0,H33-D33,0)</f>
        <v>76</v>
      </c>
      <c r="E34" s="127" t="s">
        <v>356</v>
      </c>
      <c r="F34" s="552" t="s">
        <v>357</v>
      </c>
      <c r="G34" s="546">
        <f>IF((C33-G33)&gt;0,C33-G33,0)</f>
        <v>20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8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/>
      <c r="D36" s="45">
        <v>8</v>
      </c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0</v>
      </c>
      <c r="D39" s="458">
        <f>+IF((H33-D33-D35)&gt;0,H33-D33-D35,0)</f>
        <v>68</v>
      </c>
      <c r="E39" s="311" t="s">
        <v>368</v>
      </c>
      <c r="F39" s="556" t="s">
        <v>369</v>
      </c>
      <c r="G39" s="557">
        <f>IF(G34&gt;0,IF(C35+G34&lt;0,0,C35+G34),IF(C34-C35&lt;0,C35-C34,0))</f>
        <v>20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0</v>
      </c>
      <c r="D41" s="51">
        <f>IF(H39=0,IF(D39-D40&gt;0,D39-D40+H40,0),IF(H39-H40&lt;0,H40-H39+D39,0))</f>
        <v>68</v>
      </c>
      <c r="E41" s="126" t="s">
        <v>375</v>
      </c>
      <c r="F41" s="569" t="s">
        <v>376</v>
      </c>
      <c r="G41" s="51">
        <f>IF(C39=0,IF(G39-G40&gt;0,G39-G40+C40,0),IF(C39-C40&lt;0,C40-C39+G40,0))</f>
        <v>20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2608</v>
      </c>
      <c r="D42" s="52">
        <f>D33+D35+D39</f>
        <v>3110</v>
      </c>
      <c r="E42" s="127" t="s">
        <v>379</v>
      </c>
      <c r="F42" s="128" t="s">
        <v>380</v>
      </c>
      <c r="G42" s="52">
        <f>G39+G33</f>
        <v>2608</v>
      </c>
      <c r="H42" s="52">
        <f>H39+H33</f>
        <v>3110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89" t="s">
        <v>855</v>
      </c>
      <c r="B45" s="589"/>
      <c r="C45" s="589"/>
      <c r="D45" s="589"/>
      <c r="E45" s="589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 t="s">
        <v>870</v>
      </c>
      <c r="C48" s="425" t="s">
        <v>381</v>
      </c>
      <c r="D48" s="580" t="s">
        <v>861</v>
      </c>
      <c r="E48" s="580"/>
      <c r="F48" s="580"/>
      <c r="G48" s="580"/>
      <c r="H48" s="58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0" t="s">
        <v>862</v>
      </c>
      <c r="E50" s="580"/>
      <c r="F50" s="580"/>
      <c r="G50" s="580"/>
      <c r="H50" s="580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96" zoomScalePageLayoutView="0" workbookViewId="0" topLeftCell="A7">
      <selection activeCell="C41" sqref="C41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ЕМ " ООД</v>
      </c>
      <c r="C4" s="539" t="s">
        <v>2</v>
      </c>
      <c r="D4" s="539">
        <f>'справка №1-БАЛАНС'!H3</f>
        <v>175326256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30.09.2013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2855</v>
      </c>
      <c r="D10" s="53">
        <v>5168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-2557</v>
      </c>
      <c r="D11" s="53">
        <v>-4741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-126</v>
      </c>
      <c r="D13" s="53">
        <v>-233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-125</v>
      </c>
      <c r="D14" s="53">
        <v>-156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>
        <v>-1</v>
      </c>
      <c r="D15" s="53">
        <v>-6</v>
      </c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>
        <v>-1</v>
      </c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-2</v>
      </c>
      <c r="D19" s="53">
        <v>-46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43</v>
      </c>
      <c r="D20" s="54">
        <f>SUM(D10:D19)</f>
        <v>-14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0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/>
      <c r="D36" s="53"/>
      <c r="E36" s="129"/>
      <c r="F36" s="129"/>
    </row>
    <row r="37" spans="1:6" ht="12">
      <c r="A37" s="330" t="s">
        <v>437</v>
      </c>
      <c r="B37" s="331" t="s">
        <v>438</v>
      </c>
      <c r="C37" s="53"/>
      <c r="D37" s="53"/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/>
      <c r="D39" s="53"/>
      <c r="E39" s="129"/>
      <c r="F39" s="129"/>
    </row>
    <row r="40" spans="1:6" ht="12">
      <c r="A40" s="330" t="s">
        <v>443</v>
      </c>
      <c r="B40" s="331" t="s">
        <v>444</v>
      </c>
      <c r="C40" s="53"/>
      <c r="D40" s="53"/>
      <c r="E40" s="129"/>
      <c r="F40" s="129"/>
    </row>
    <row r="41" spans="1:8" ht="12">
      <c r="A41" s="330" t="s">
        <v>445</v>
      </c>
      <c r="B41" s="331" t="s">
        <v>446</v>
      </c>
      <c r="C41" s="53"/>
      <c r="D41" s="53">
        <v>-2</v>
      </c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0</v>
      </c>
      <c r="D42" s="54">
        <f>SUM(D34:D41)</f>
        <v>-2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43</v>
      </c>
      <c r="D43" s="54">
        <f>D42+D32+D20</f>
        <v>-16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40</v>
      </c>
      <c r="D44" s="131">
        <v>56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83</v>
      </c>
      <c r="D45" s="54">
        <f>D44+D43</f>
        <v>40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61</v>
      </c>
      <c r="D46" s="55">
        <v>18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>
        <v>22</v>
      </c>
      <c r="D47" s="55">
        <v>22</v>
      </c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316"/>
      <c r="B49" s="316"/>
      <c r="C49" s="317"/>
      <c r="D49" s="435"/>
      <c r="E49" s="341"/>
      <c r="G49" s="132"/>
      <c r="H49" s="132"/>
    </row>
    <row r="50" spans="1:8" ht="12">
      <c r="A50" s="316"/>
      <c r="B50" s="316"/>
      <c r="C50" s="590"/>
      <c r="D50" s="590"/>
      <c r="G50" s="132"/>
      <c r="H50" s="132"/>
    </row>
    <row r="51" spans="1:8" ht="12">
      <c r="A51" s="433" t="s">
        <v>871</v>
      </c>
      <c r="B51" s="434"/>
      <c r="C51" s="317"/>
      <c r="D51" s="317"/>
      <c r="G51" s="132"/>
      <c r="H51" s="132"/>
    </row>
    <row r="52" spans="1:8" ht="12">
      <c r="A52" s="316"/>
      <c r="B52" s="434" t="s">
        <v>863</v>
      </c>
      <c r="C52" s="590"/>
      <c r="D52" s="590"/>
      <c r="G52" s="132"/>
      <c r="H52" s="132"/>
    </row>
    <row r="53" spans="1:8" ht="12">
      <c r="A53" s="316"/>
      <c r="B53" s="434" t="s">
        <v>864</v>
      </c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39" sqref="A39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2" t="str">
        <f>'справка №1-БАЛАНС'!E3</f>
        <v>"ПИ АР ЕМ " ООД</v>
      </c>
      <c r="C3" s="592"/>
      <c r="D3" s="592"/>
      <c r="E3" s="592"/>
      <c r="F3" s="592"/>
      <c r="G3" s="592"/>
      <c r="H3" s="592"/>
      <c r="I3" s="592"/>
      <c r="J3" s="474"/>
      <c r="K3" s="594" t="s">
        <v>2</v>
      </c>
      <c r="L3" s="594"/>
      <c r="M3" s="476">
        <f>'справка №1-БАЛАНС'!H3</f>
        <v>175326256</v>
      </c>
      <c r="N3" s="2"/>
    </row>
    <row r="4" spans="1:15" s="530" customFormat="1" ht="13.5" customHeight="1">
      <c r="A4" s="465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5"/>
      <c r="K4" s="595" t="s">
        <v>4</v>
      </c>
      <c r="L4" s="595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6" t="str">
        <f>'справка №1-БАЛАНС'!E5</f>
        <v>към 30.09.2013 г.</v>
      </c>
      <c r="C5" s="596"/>
      <c r="D5" s="596"/>
      <c r="E5" s="596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5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149</v>
      </c>
      <c r="J11" s="57">
        <f>'справка №1-БАЛАНС'!H29+'справка №1-БАЛАНС'!H32</f>
        <v>0</v>
      </c>
      <c r="K11" s="59"/>
      <c r="L11" s="342">
        <f>SUM(C11:K11)</f>
        <v>154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5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149</v>
      </c>
      <c r="J15" s="60">
        <f t="shared" si="2"/>
        <v>0</v>
      </c>
      <c r="K15" s="60">
        <f t="shared" si="2"/>
        <v>0</v>
      </c>
      <c r="L15" s="342">
        <f t="shared" si="1"/>
        <v>154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3">
        <f>+'справка №1-БАЛАНС'!G32</f>
        <v>-20</v>
      </c>
      <c r="K16" s="59"/>
      <c r="L16" s="342">
        <f t="shared" si="1"/>
        <v>-20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5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149</v>
      </c>
      <c r="J29" s="58">
        <f t="shared" si="6"/>
        <v>-20</v>
      </c>
      <c r="K29" s="58">
        <f t="shared" si="6"/>
        <v>0</v>
      </c>
      <c r="L29" s="342">
        <f t="shared" si="1"/>
        <v>134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5</v>
      </c>
      <c r="D32" s="58">
        <f t="shared" si="7"/>
        <v>0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149</v>
      </c>
      <c r="J32" s="58">
        <f t="shared" si="7"/>
        <v>-20</v>
      </c>
      <c r="K32" s="58">
        <f t="shared" si="7"/>
        <v>0</v>
      </c>
      <c r="L32" s="342">
        <f t="shared" si="1"/>
        <v>134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3" t="s">
        <v>856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868</v>
      </c>
      <c r="B38" s="18"/>
      <c r="C38" s="354" t="s">
        <v>863</v>
      </c>
      <c r="D38" s="354"/>
      <c r="E38" s="354"/>
      <c r="F38" s="354"/>
      <c r="G38" s="354"/>
      <c r="H38" s="354"/>
      <c r="I38" s="354"/>
      <c r="J38" s="536"/>
      <c r="K38" s="536"/>
      <c r="L38" s="354" t="s">
        <v>864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3">
      <selection activeCell="E52" sqref="E52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8" t="s">
        <v>383</v>
      </c>
      <c r="B2" s="609"/>
      <c r="C2" s="610" t="str">
        <f>'справка №1-БАЛАНС'!E3</f>
        <v>"ПИ АР ЕМ " ООД</v>
      </c>
      <c r="D2" s="610"/>
      <c r="E2" s="610"/>
      <c r="F2" s="610"/>
      <c r="G2" s="610"/>
      <c r="H2" s="610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175326256</v>
      </c>
      <c r="P2" s="481"/>
      <c r="Q2" s="481"/>
      <c r="R2" s="524"/>
    </row>
    <row r="3" spans="1:18" ht="15">
      <c r="A3" s="608" t="s">
        <v>5</v>
      </c>
      <c r="B3" s="609"/>
      <c r="C3" s="611" t="str">
        <f>'справка №1-БАЛАНС'!E5</f>
        <v>към 30.09.2013 г.</v>
      </c>
      <c r="D3" s="611"/>
      <c r="E3" s="611"/>
      <c r="F3" s="483"/>
      <c r="G3" s="483"/>
      <c r="H3" s="483"/>
      <c r="I3" s="483"/>
      <c r="J3" s="483"/>
      <c r="K3" s="483"/>
      <c r="L3" s="483"/>
      <c r="M3" s="601" t="s">
        <v>4</v>
      </c>
      <c r="N3" s="601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2" t="s">
        <v>463</v>
      </c>
      <c r="B5" s="603"/>
      <c r="C5" s="606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599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599" t="s">
        <v>528</v>
      </c>
      <c r="R5" s="599" t="s">
        <v>529</v>
      </c>
    </row>
    <row r="6" spans="1:18" s="99" customFormat="1" ht="48">
      <c r="A6" s="604"/>
      <c r="B6" s="605"/>
      <c r="C6" s="607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00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00"/>
      <c r="R6" s="600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/>
      <c r="E11" s="188">
        <v>1</v>
      </c>
      <c r="F11" s="188"/>
      <c r="G11" s="73">
        <f t="shared" si="2"/>
        <v>1</v>
      </c>
      <c r="H11" s="64"/>
      <c r="I11" s="64"/>
      <c r="J11" s="73">
        <f t="shared" si="3"/>
        <v>1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4</v>
      </c>
      <c r="E14" s="188">
        <v>1</v>
      </c>
      <c r="F14" s="188"/>
      <c r="G14" s="73">
        <f t="shared" si="2"/>
        <v>5</v>
      </c>
      <c r="H14" s="64"/>
      <c r="I14" s="64"/>
      <c r="J14" s="73">
        <f t="shared" si="3"/>
        <v>5</v>
      </c>
      <c r="K14" s="64">
        <v>2</v>
      </c>
      <c r="L14" s="64"/>
      <c r="M14" s="64"/>
      <c r="N14" s="73">
        <f t="shared" si="4"/>
        <v>2</v>
      </c>
      <c r="O14" s="64"/>
      <c r="P14" s="64"/>
      <c r="Q14" s="73">
        <f t="shared" si="0"/>
        <v>2</v>
      </c>
      <c r="R14" s="73">
        <f t="shared" si="1"/>
        <v>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4</v>
      </c>
      <c r="E17" s="193">
        <f>SUM(E9:E16)</f>
        <v>2</v>
      </c>
      <c r="F17" s="193">
        <f>SUM(F9:F16)</f>
        <v>0</v>
      </c>
      <c r="G17" s="73">
        <f t="shared" si="2"/>
        <v>6</v>
      </c>
      <c r="H17" s="74">
        <f>SUM(H9:H16)</f>
        <v>0</v>
      </c>
      <c r="I17" s="74">
        <f>SUM(I9:I16)</f>
        <v>0</v>
      </c>
      <c r="J17" s="73">
        <f t="shared" si="3"/>
        <v>6</v>
      </c>
      <c r="K17" s="74">
        <f>SUM(K9:K16)</f>
        <v>2</v>
      </c>
      <c r="L17" s="74">
        <f>SUM(L9:L16)</f>
        <v>0</v>
      </c>
      <c r="M17" s="74">
        <f>SUM(M9:M16)</f>
        <v>0</v>
      </c>
      <c r="N17" s="73">
        <f t="shared" si="4"/>
        <v>2</v>
      </c>
      <c r="O17" s="74">
        <f>SUM(O9:O16)</f>
        <v>0</v>
      </c>
      <c r="P17" s="74">
        <f>SUM(P9:P16)</f>
        <v>0</v>
      </c>
      <c r="Q17" s="73">
        <f t="shared" si="5"/>
        <v>2</v>
      </c>
      <c r="R17" s="73">
        <f t="shared" si="6"/>
        <v>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4</v>
      </c>
      <c r="E40" s="436">
        <f>E17+E18+E19+E25+E38+E39</f>
        <v>2</v>
      </c>
      <c r="F40" s="436">
        <f aca="true" t="shared" si="13" ref="F40:R40">F17+F18+F19+F25+F38+F39</f>
        <v>0</v>
      </c>
      <c r="G40" s="436">
        <f t="shared" si="13"/>
        <v>6</v>
      </c>
      <c r="H40" s="436">
        <f t="shared" si="13"/>
        <v>0</v>
      </c>
      <c r="I40" s="436">
        <f t="shared" si="13"/>
        <v>0</v>
      </c>
      <c r="J40" s="436">
        <f t="shared" si="13"/>
        <v>6</v>
      </c>
      <c r="K40" s="436">
        <f t="shared" si="13"/>
        <v>2</v>
      </c>
      <c r="L40" s="436">
        <f t="shared" si="13"/>
        <v>0</v>
      </c>
      <c r="M40" s="436">
        <f t="shared" si="13"/>
        <v>0</v>
      </c>
      <c r="N40" s="436">
        <f t="shared" si="13"/>
        <v>2</v>
      </c>
      <c r="O40" s="436">
        <f t="shared" si="13"/>
        <v>0</v>
      </c>
      <c r="P40" s="436">
        <f t="shared" si="13"/>
        <v>0</v>
      </c>
      <c r="Q40" s="436">
        <f t="shared" si="13"/>
        <v>2</v>
      </c>
      <c r="R40" s="436">
        <f t="shared" si="13"/>
        <v>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869</v>
      </c>
      <c r="C44" s="352"/>
      <c r="D44" s="353"/>
      <c r="E44" s="353"/>
      <c r="F44" s="353"/>
      <c r="G44" s="349"/>
      <c r="H44" s="354" t="s">
        <v>865</v>
      </c>
      <c r="I44" s="354"/>
      <c r="J44" s="354"/>
      <c r="K44" s="354"/>
      <c r="L44" s="354"/>
      <c r="M44" s="354"/>
      <c r="N44" s="354"/>
      <c r="O44" s="597" t="s">
        <v>864</v>
      </c>
      <c r="P44" s="598"/>
      <c r="Q44" s="598"/>
      <c r="R44" s="598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M3:N3"/>
    <mergeCell ref="A5:B6"/>
    <mergeCell ref="C5:C6"/>
    <mergeCell ref="A2:B2"/>
    <mergeCell ref="C2:H2"/>
    <mergeCell ref="A3:B3"/>
    <mergeCell ref="C3:E3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64">
      <selection activeCell="C94" sqref="C94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8" t="str">
        <f>'справка №1-БАЛАНС'!E3</f>
        <v>"ПИ АР ЕМ " ООД</v>
      </c>
      <c r="C3" s="619"/>
      <c r="D3" s="524" t="s">
        <v>2</v>
      </c>
      <c r="E3" s="106">
        <f>'справка №1-БАЛАНС'!H3</f>
        <v>175326256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6" t="str">
        <f>'справка №1-БАЛАНС'!E5</f>
        <v>към 30.09.2013 г.</v>
      </c>
      <c r="C4" s="617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628</v>
      </c>
      <c r="D28" s="107">
        <v>628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/>
      <c r="D29" s="107"/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1</v>
      </c>
      <c r="D33" s="104">
        <f>SUM(D34:D37)</f>
        <v>1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>
        <v>1</v>
      </c>
      <c r="D34" s="107">
        <v>1</v>
      </c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/>
      <c r="D42" s="107"/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629</v>
      </c>
      <c r="D43" s="103">
        <f>D24+D28+D29+D31+D30+D32+D33+D38</f>
        <v>629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629</v>
      </c>
      <c r="D44" s="102">
        <f>D43+D21+D19+D9</f>
        <v>629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 t="shared" si="1"/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/>
      <c r="D57" s="107"/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>
        <v>186</v>
      </c>
      <c r="D64" s="107"/>
      <c r="E64" s="118">
        <f t="shared" si="1"/>
        <v>186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186</v>
      </c>
      <c r="D66" s="102">
        <f>D52+D56+D61+D62+D63+D64</f>
        <v>0</v>
      </c>
      <c r="E66" s="118">
        <f t="shared" si="1"/>
        <v>186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 t="shared" si="1"/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 t="shared" si="1"/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395</v>
      </c>
      <c r="D85" s="103">
        <f>SUM(D86:D90)+D94</f>
        <v>395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350</v>
      </c>
      <c r="D87" s="107">
        <v>350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/>
      <c r="D88" s="107"/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26</v>
      </c>
      <c r="D89" s="107">
        <v>26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14</v>
      </c>
      <c r="D90" s="102">
        <f>SUM(D91:D93)</f>
        <v>14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8</v>
      </c>
      <c r="D92" s="107">
        <v>8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6</v>
      </c>
      <c r="D93" s="107">
        <v>6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5</v>
      </c>
      <c r="D94" s="107">
        <v>5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395</v>
      </c>
      <c r="D96" s="103">
        <f>D85+D80+D75+D71+D95</f>
        <v>395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581</v>
      </c>
      <c r="D97" s="103">
        <f>D96+D68+D66</f>
        <v>395</v>
      </c>
      <c r="E97" s="103">
        <f>E96+E68+E66</f>
        <v>186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3" t="s">
        <v>872</v>
      </c>
      <c r="B109" s="613"/>
      <c r="C109" s="613" t="s">
        <v>866</v>
      </c>
      <c r="D109" s="613"/>
      <c r="E109" s="613"/>
      <c r="F109" s="613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2" t="s">
        <v>864</v>
      </c>
      <c r="D111" s="612"/>
      <c r="E111" s="612"/>
      <c r="F111" s="612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0" t="str">
        <f>'справка №1-БАЛАНС'!E3</f>
        <v>"ПИ АР ЕМ " ООД</v>
      </c>
      <c r="C4" s="620"/>
      <c r="D4" s="620"/>
      <c r="E4" s="620"/>
      <c r="F4" s="620"/>
      <c r="G4" s="625" t="s">
        <v>2</v>
      </c>
      <c r="H4" s="625"/>
      <c r="I4" s="498">
        <f>'справка №1-БАЛАНС'!H3</f>
        <v>175326256</v>
      </c>
    </row>
    <row r="5" spans="1:9" ht="15">
      <c r="A5" s="499" t="s">
        <v>5</v>
      </c>
      <c r="B5" s="621" t="str">
        <f>'справка №1-БАЛАНС'!E5</f>
        <v>към 30.09.2013 г.</v>
      </c>
      <c r="C5" s="621"/>
      <c r="D5" s="621"/>
      <c r="E5" s="621"/>
      <c r="F5" s="621"/>
      <c r="G5" s="623" t="s">
        <v>4</v>
      </c>
      <c r="H5" s="62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869</v>
      </c>
      <c r="B30" s="457"/>
      <c r="C30" s="613" t="s">
        <v>863</v>
      </c>
      <c r="D30" s="613"/>
      <c r="E30" s="613"/>
      <c r="F30" s="613"/>
      <c r="G30" s="573"/>
      <c r="H30" s="418"/>
      <c r="I30" s="622"/>
      <c r="J30" s="622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2" t="s">
        <v>864</v>
      </c>
      <c r="D32" s="612"/>
      <c r="E32" s="612"/>
      <c r="F32" s="612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88">
      <selection activeCell="A152" sqref="A152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6" t="str">
        <f>'справка №1-БАЛАНС'!E3</f>
        <v>"ПИ АР ЕМ " ООД</v>
      </c>
      <c r="C5" s="626"/>
      <c r="D5" s="626"/>
      <c r="E5" s="568" t="s">
        <v>2</v>
      </c>
      <c r="F5" s="449">
        <f>'справка №1-БАЛАНС'!H3</f>
        <v>175326256</v>
      </c>
    </row>
    <row r="6" spans="1:13" ht="15" customHeight="1">
      <c r="A6" s="26" t="s">
        <v>819</v>
      </c>
      <c r="B6" s="627" t="str">
        <f>'справка №1-БАЛАНС'!E5</f>
        <v>към 30.09.2013 г.</v>
      </c>
      <c r="C6" s="627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869</v>
      </c>
      <c r="B151" s="451"/>
      <c r="C151" s="628" t="s">
        <v>863</v>
      </c>
      <c r="D151" s="628"/>
      <c r="E151" s="628"/>
      <c r="F151" s="628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8" t="s">
        <v>864</v>
      </c>
      <c r="D153" s="628"/>
      <c r="E153" s="628"/>
      <c r="F153" s="628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sch_trz</cp:lastModifiedBy>
  <cp:lastPrinted>2013-04-24T07:16:05Z</cp:lastPrinted>
  <dcterms:created xsi:type="dcterms:W3CDTF">2000-06-29T12:02:40Z</dcterms:created>
  <dcterms:modified xsi:type="dcterms:W3CDTF">2013-10-17T11:51:20Z</dcterms:modified>
  <cp:category/>
  <cp:version/>
  <cp:contentType/>
  <cp:contentStatus/>
</cp:coreProperties>
</file>