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9320" windowHeight="10935" tabRatio="857" firstSheet="1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№1-БАЛАНС'!$A$1:$H$101</definedName>
    <definedName name="_xlnm.Print_Area" localSheetId="3">'справка №4-ОСК'!$A$1:$N$38</definedName>
    <definedName name="_xlnm.Print_Area" localSheetId="6">'справка №7'!$A$1:$I$31</definedName>
    <definedName name="_xlnm.Print_Area" localSheetId="7">'справка №8'!$A$1:$F$154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<sst xmlns="http://schemas.openxmlformats.org/spreadsheetml/2006/main" count="1078" uniqueCount="879">
  <si>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</si>
  <si>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</si>
  <si>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</si>
  <si>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</si>
  <si>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</si>
  <si>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</si>
  <si>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</si>
  <si>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</si>
  <si>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</si>
  <si>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</si>
  <si>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</si>
  <si>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</si>
  <si>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</si>
  <si>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</si>
  <si>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</si>
  <si>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</si>
  <si>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</si>
  <si>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</si>
  <si>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</si>
  <si>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</si>
  <si>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</si>
  <si>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</si>
  <si>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</si>
  <si>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</si>
  <si>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</si>
  <si>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</si>
  <si>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</si>
  <si>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</si>
  <si>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</si>
  <si>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</si>
  <si>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</si>
  <si>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</si>
  <si>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</si>
  <si>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</si>
  <si>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</si>
  <si>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</si>
  <si>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</si>
  <si>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</si>
  <si>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</si>
  <si>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</si>
  <si>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</si>
  <si>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</si>
  <si>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</si>
  <si>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</si>
  <si>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</si>
  <si>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</si>
  <si>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</si>
  <si>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</si>
  <si>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</si>
  <si>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</si>
  <si>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</si>
  <si>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</si>
  <si>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</si>
  <si>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</si>
  <si>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</si>
  <si>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</si>
  <si>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</si>
  <si>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</si>
  <si>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</si>
  <si>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</si>
  <si>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</si>
  <si>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</si>
  <si>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</si>
  <si>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</si>
  <si>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</si>
  <si>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</si>
  <si>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</si>
  <si>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</si>
  <si>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</si>
  <si>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</si>
  <si>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</si>
  <si>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</si>
  <si>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</si>
  <si>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</si>
  <si>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</si>
  <si>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</si>
  <si>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</si>
  <si>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</si>
  <si>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</si>
  <si>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</si>
  <si>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</si>
  <si>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</si>
  <si>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</si>
  <si>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</si>
  <si>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</si>
  <si>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</si>
  <si>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</si>
  <si>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</si>
  <si>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</si>
  <si>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</si>
  <si>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</si>
  <si>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</si>
  <si>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</si>
  <si>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</si>
  <si>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</si>
  <si>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</si>
  <si>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</si>
  <si>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</si>
  <si>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</si>
  <si>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</si>
  <si>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</si>
  <si>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</si>
  <si>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</si>
  <si>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</si>
  <si>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</si>
  <si>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</si>
  <si>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</si>
  <si>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</si>
  <si>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</si>
  <si>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</si>
  <si>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</si>
  <si>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</si>
  <si>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</si>
  <si>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</si>
  <si>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</si>
  <si>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</si>
  <si>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</si>
  <si>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</si>
  <si>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</si>
  <si>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</si>
  <si>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</si>
  <si>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</si>
  <si>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</si>
  <si>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</si>
  <si>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</si>
  <si>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</si>
  <si>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</si>
  <si>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</si>
  <si>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</si>
  <si>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</si>
  <si>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</si>
  <si>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</si>
  <si>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</si>
  <si>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</si>
  <si>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</si>
  <si>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</si>
  <si>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</si>
  <si>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</si>
  <si>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</si>
  <si>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</si>
  <si>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</si>
  <si>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</si>
  <si>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</si>
  <si>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</si>
  <si>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</si>
  <si>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</si>
  <si>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</si>
  <si>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</si>
  <si>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</si>
  <si>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</si>
  <si>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</si>
  <si>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</si>
  <si>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</si>
  <si>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</si>
  <si>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</si>
  <si>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</si>
  <si>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</si>
  <si>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</si>
  <si>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</si>
  <si>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</si>
  <si>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</si>
  <si>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</si>
  <si>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</si>
  <si>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</si>
  <si>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</si>
  <si>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</si>
  <si>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</si>
  <si>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</si>
  <si>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</si>
  <si>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</si>
  <si>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</si>
  <si>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</si>
  <si>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</si>
  <si>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</si>
  <si>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</si>
  <si>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</si>
  <si>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</si>
  <si>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</si>
  <si>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</si>
  <si>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</si>
  <si>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</si>
  <si>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</si>
  <si>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</si>
  <si>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</si>
  <si>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</si>
  <si>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</si>
  <si>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</si>
  <si>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</si>
  <si>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</si>
  <si>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</si>
  <si>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</si>
  <si>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</si>
  <si>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</si>
  <si>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</si>
  <si>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</si>
  <si>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</si>
  <si>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</si>
  <si>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</si>
  <si>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</si>
  <si>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</si>
  <si>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</si>
  <si>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</si>
  <si>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</si>
  <si>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</si>
  <si>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</si>
  <si>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</si>
  <si>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</si>
  <si>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</si>
  <si>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</si>
  <si>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</si>
  <si>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</si>
  <si>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</si>
  <si>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</si>
  <si>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</si>
  <si>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</si>
  <si>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</si>
  <si>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</si>
  <si>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</si>
  <si>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</si>
  <si>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</si>
  <si>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</si>
  <si>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</si>
  <si>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</si>
  <si>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</si>
  <si>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</si>
  <si>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</si>
  <si>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</si>
  <si>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</si>
  <si>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</si>
  <si>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</si>
  <si>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</si>
  <si>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</si>
  <si>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</si>
  <si>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</si>
  <si>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</si>
  <si>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</si>
  <si>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</si>
  <si>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</si>
  <si>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</si>
  <si>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</si>
  <si>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</si>
  <si>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</si>
  <si>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</si>
  <si>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</si>
  <si>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</si>
  <si>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</si>
  <si>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</si>
  <si>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</si>
  <si>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</si>
  <si>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</si>
  <si>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</si>
  <si>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</si>
  <si>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</si>
  <si>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</si>
  <si>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</si>
  <si>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</si>
  <si>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</si>
  <si>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</si>
  <si>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</si>
  <si>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</si>
  <si>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</si>
  <si>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</si>
  <si>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</si>
  <si>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</si>
  <si>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</si>
  <si>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</si>
  <si>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</si>
  <si>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</si>
  <si>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</si>
  <si>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</si>
  <si>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</si>
  <si>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</si>
  <si>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</si>
  <si>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</si>
  <si>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</si>
  <si>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</si>
  <si>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</si>
  <si>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</si>
  <si>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</si>
  <si>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</si>
  <si>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</si>
  <si>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</si>
  <si>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</si>
  <si>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</si>
  <si>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</si>
  <si>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</si>
  <si>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</si>
  <si>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</si>
  <si>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</si>
  <si>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</si>
  <si>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</si>
  <si>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</si>
  <si>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</si>
  <si>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</si>
  <si>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</si>
  <si>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</si>
  <si>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</si>
  <si>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</si>
  <si>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</si>
  <si>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</si>
  <si>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</si>
  <si>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</si>
  <si>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</si>
  <si>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</si>
  <si>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</si>
  <si>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</si>
  <si>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</si>
  <si>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</si>
  <si>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</si>
  <si>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</si>
  <si>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</si>
  <si>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</si>
  <si>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</si>
  <si>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</si>
  <si>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</si>
  <si>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</si>
  <si>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</si>
  <si>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</si>
  <si>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</si>
  <si>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</si>
  <si>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</si>
  <si>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</si>
  <si>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</si>
  <si>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</si>
  <si>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</si>
  <si>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</si>
  <si>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</si>
  <si>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</si>
  <si>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</si>
  <si>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</si>
  <si>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</si>
  <si>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</si>
  <si>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</si>
  <si>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</si>
  <si>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</si>
  <si>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</si>
  <si>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</si>
  <si>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</si>
  <si>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</si>
  <si>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</si>
  <si>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</si>
  <si>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</si>
  <si>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</si>
  <si>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</si>
  <si>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</si>
  <si>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</si>
  <si>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</si>
  <si>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</si>
  <si>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</si>
  <si>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</si>
  <si>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</si>
  <si>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</si>
  <si>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</si>
  <si>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</si>
  <si>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</si>
  <si>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</si>
  <si>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</si>
  <si>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</si>
  <si>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</si>
  <si>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</si>
  <si>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</si>
  <si>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</si>
  <si>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</si>
  <si>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</si>
  <si>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</si>
  <si>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</si>
  <si>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</si>
  <si>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</si>
  <si>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</si>
  <si>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</si>
  <si>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</si>
  <si>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</si>
  <si>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</si>
  <si>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</si>
  <si>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</si>
  <si>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</si>
  <si>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</si>
  <si>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</si>
  <si>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</si>
  <si>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</si>
  <si>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</si>
  <si>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</si>
  <si>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</si>
  <si>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</si>
  <si>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</si>
  <si>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</si>
  <si>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</si>
  <si>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</si>
  <si>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</si>
  <si>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</si>
  <si>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</si>
  <si>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</si>
  <si>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</si>
  <si>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</si>
  <si>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</si>
  <si>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</si>
  <si>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</si>
  <si>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</si>
  <si>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</si>
  <si>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</si>
  <si>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</si>
  <si>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</si>
  <si>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</si>
  <si>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</si>
  <si>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</si>
  <si>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</si>
  <si>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</si>
  <si>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</si>
  <si>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</si>
  <si>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</si>
  <si>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</si>
  <si>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</si>
  <si>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</si>
  <si>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</si>
  <si>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</si>
  <si>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</si>
  <si>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</si>
  <si>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</si>
  <si>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</si>
  <si>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</si>
  <si>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</si>
  <si>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</si>
  <si>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</si>
  <si>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</si>
  <si>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</si>
  <si>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</si>
  <si>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</si>
  <si>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</si>
  <si>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</si>
  <si>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</si>
  <si>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</si>
  <si>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</si>
  <si>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</si>
  <si>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</si>
  <si>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</si>
  <si>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</si>
  <si>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</si>
  <si>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</si>
  <si>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</si>
  <si>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</si>
  <si>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</si>
  <si>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</si>
  <si>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</si>
  <si>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</si>
  <si>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</si>
  <si>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</si>
  <si>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</si>
  <si>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</si>
  <si>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</si>
  <si>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</si>
  <si>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</si>
  <si>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</si>
  <si>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</si>
  <si>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</si>
  <si>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</si>
  <si>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</si>
  <si>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</si>
  <si>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</si>
  <si>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</si>
  <si>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</si>
  <si>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</si>
  <si>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</si>
  <si>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</si>
  <si>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</si>
  <si>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</si>
  <si>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</si>
  <si>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</si>
  <si>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</si>
  <si>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</si>
  <si>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</si>
  <si>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</si>
  <si>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</si>
  <si>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</si>
  <si>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</si>
  <si>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</si>
  <si>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</si>
  <si>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</si>
  <si>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</si>
  <si>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</si>
  <si>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</si>
  <si>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</si>
  <si>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</si>
  <si>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</si>
  <si>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</si>
  <si>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</si>
  <si>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</si>
  <si>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</si>
  <si>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</si>
  <si>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</si>
  <si>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</si>
  <si>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</si>
  <si>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</si>
  <si>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</si>
  <si>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</si>
  <si>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</si>
  <si>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</si>
  <si>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</si>
  <si>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</si>
  <si>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</si>
  <si>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</si>
  <si>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</si>
  <si>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</si>
  <si>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</si>
  <si>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</si>
  <si>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</si>
  <si>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</si>
  <si>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</si>
  <si>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</si>
  <si>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</si>
  <si>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</si>
  <si>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</si>
  <si>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</si>
  <si>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</si>
  <si>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</si>
  <si>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</si>
  <si>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</si>
  <si>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</si>
  <si>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</si>
  <si>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</si>
  <si>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</si>
  <si>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</si>
  <si>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</si>
  <si>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</si>
  <si>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</si>
  <si>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</si>
  <si>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</si>
  <si>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</si>
  <si>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</si>
  <si>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</si>
  <si>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</si>
  <si>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</si>
  <si>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</si>
  <si>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</si>
  <si>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</si>
  <si>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</si>
  <si>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</si>
  <si>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</si>
  <si>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</si>
  <si>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</si>
  <si>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</si>
  <si>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</si>
  <si>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</si>
  <si>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</si>
  <si>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</si>
  <si>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</si>
  <si>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</si>
  <si>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</si>
  <si>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</si>
  <si>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</si>
  <si>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</si>
  <si>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</si>
  <si>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</si>
  <si>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</si>
  <si>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</si>
  <si>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</si>
  <si>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</si>
  <si>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</si>
  <si>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</si>
  <si>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</si>
  <si>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</si>
  <si>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</si>
  <si>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</si>
  <si>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</si>
  <si>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</si>
  <si>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</si>
  <si>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</si>
  <si>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</si>
  <si>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</si>
  <si>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</si>
  <si>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</si>
  <si>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</si>
  <si>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</si>
  <si>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</si>
  <si>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</si>
  <si>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</si>
  <si>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</si>
  <si>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</si>
  <si>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</si>
  <si>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</si>
  <si>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</si>
  <si>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</si>
  <si>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</si>
  <si>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</si>
  <si>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</si>
  <si>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</si>
  <si>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</si>
  <si>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</si>
  <si>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</si>
  <si>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</si>
  <si>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</si>
  <si>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</si>
  <si>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</si>
  <si>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</si>
  <si>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</si>
  <si>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</si>
  <si>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</si>
  <si>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</si>
  <si>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</si>
  <si>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</si>
  <si>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</si>
  <si>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</si>
  <si>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</si>
  <si>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</si>
  <si>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</si>
  <si>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</si>
  <si>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</si>
  <si>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</si>
  <si>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</si>
  <si>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</si>
  <si>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</si>
  <si>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</si>
  <si>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</si>
  <si>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</si>
  <si>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</si>
  <si>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</si>
  <si>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</si>
  <si>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</si>
  <si>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</si>
  <si>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</si>
  <si>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</si>
  <si>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</si>
  <si>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</si>
  <si>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</si>
  <si>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</si>
  <si>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</si>
  <si>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</si>
  <si>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</si>
  <si>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</si>
  <si>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</si>
  <si>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</si>
  <si>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</si>
  <si>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</si>
  <si>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</si>
  <si>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</si>
  <si>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</si>
  <si>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</si>
  <si>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</si>
  <si>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</si>
  <si>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</si>
  <si>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</si>
  <si>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</si>
  <si>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</si>
  <si>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</si>
  <si>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</si>
  <si>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</si>
  <si>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</si>
  <si>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</si>
  <si>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</si>
  <si>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</si>
  <si>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</si>
  <si>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</si>
  <si>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</si>
  <si>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</si>
  <si>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</si>
  <si>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</si>
  <si>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</si>
  <si>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</si>
  <si>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</si>
  <si>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</si>
  <si>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</si>
  <si>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</si>
  <si>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</si>
  <si>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</si>
  <si>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</si>
  <si>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</si>
  <si>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</si>
  <si>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</si>
  <si>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</si>
  <si>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</si>
  <si>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</si>
  <si>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</si>
  <si>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</si>
  <si>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</si>
  <si>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</si>
  <si>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</si>
  <si>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</si>
  <si>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</si>
  <si>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</si>
  <si>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</si>
  <si>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</si>
  <si>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</si>
  <si>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</si>
  <si>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</si>
  <si>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</si>
  <si>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</si>
  <si>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</si>
  <si>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</si>
  <si>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</si>
  <si>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</si>
  <si>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</si>
  <si>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</si>
  <si>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</si>
  <si>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</si>
  <si>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</si>
  <si>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</si>
  <si>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</si>
  <si>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</si>
  <si>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</si>
  <si>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</si>
  <si>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</si>
  <si>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</si>
  <si>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</si>
  <si>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</si>
  <si>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</si>
  <si>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</si>
  <si>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</si>
  <si>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</si>
  <si>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</si>
  <si>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</si>
  <si>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</si>
  <si>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</si>
  <si>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</si>
  <si>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</si>
  <si>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</si>
  <si>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</si>
  <si>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</si>
  <si>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</si>
  <si>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</si>
  <si>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</si>
  <si>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</si>
  <si>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</si>
  <si>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</si>
  <si>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</si>
  <si>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</si>
  <si>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</si>
  <si>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</si>
  <si>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</si>
  <si>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</si>
  <si>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</si>
  <si>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</si>
  <si>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</si>
  <si>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</si>
  <si>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</si>
  <si>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</si>
  <si>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</si>
  <si>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</si>
  <si>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</si>
  <si>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</si>
  <si>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</si>
  <si>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</si>
  <si>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</si>
  <si>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</si>
  <si>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</si>
  <si>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</si>
  <si>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</si>
  <si>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</si>
  <si>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</si>
  <si>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</si>
  <si>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</si>
  <si>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</si>
  <si>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</si>
  <si>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</si>
  <si>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</si>
  <si>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</si>
  <si>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</si>
  <si>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</si>
  <si>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</si>
  <si>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</si>
  <si>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</si>
  <si>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</si>
  <si>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</si>
  <si>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</si>
  <si>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</si>
  <si>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</si>
  <si>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</si>
  <si>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</si>
  <si>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</si>
  <si>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</si>
  <si>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</si>
  <si>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</si>
  <si>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</si>
  <si>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</si>
  <si>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</si>
  <si>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</si>
  <si>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</si>
  <si>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</si>
  <si>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</si>
  <si>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</si>
  <si>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</si>
  <si>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</si>
  <si>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</si>
  <si>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</si>
  <si>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</si>
  <si>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</si>
  <si>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</si>
  <si>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</si>
  <si>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</si>
  <si>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</si>
  <si>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</si>
  <si>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</si>
  <si>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</si>
  <si>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</si>
  <si>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</si>
  <si>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</si>
  <si>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</si>
  <si>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</si>
  <si>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</si>
  <si>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</si>
  <si>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</si>
  <si>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</si>
  <si>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</si>
  <si>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</si>
  <si>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</si>
  <si>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</si>
  <si>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</si>
  <si>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</si>
  <si>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</si>
  <si>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</si>
  <si>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</si>
  <si>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</si>
  <si>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</si>
  <si>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</si>
  <si>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</si>
  <si>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</si>
  <si>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</si>
  <si>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</si>
  <si>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</si>
  <si>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</si>
  <si>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</si>
  <si>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</si>
  <si>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</si>
  <si>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</si>
  <si>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</si>
  <si>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</si>
  <si>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</si>
  <si>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</si>
  <si>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</si>
  <si>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</si>
  <si>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</si>
  <si>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</si>
  <si>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</si>
  <si>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</si>
  <si>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</si>
  <si>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</si>
  <si>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</si>
  <si>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</si>
  <si>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</si>
  <si>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</si>
  <si>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</si>
  <si>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</si>
  <si>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</si>
  <si>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</si>
  <si>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</si>
  <si>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</si>
  <si>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</si>
  <si>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</si>
  <si>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</si>
  <si>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</si>
  <si>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</si>
  <si>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</si>
  <si>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</si>
  <si>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</si>
  <si>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</si>
  <si>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</si>
  <si>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</si>
  <si>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</si>
  <si>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</si>
  <si>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</si>
  <si>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</si>
  <si>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</si>
  <si>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</si>
  <si>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</si>
  <si>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</si>
  <si>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(Ст. Атанасова)</t>
  </si>
  <si>
    <t xml:space="preserve">                (Ст. Атанасова)</t>
  </si>
  <si>
    <t xml:space="preserve">             Ръководител:………………..</t>
  </si>
  <si>
    <t xml:space="preserve"> САФ МАГЕЛАН АД</t>
  </si>
  <si>
    <t xml:space="preserve"> неконсолидиран</t>
  </si>
  <si>
    <t xml:space="preserve">Вид на отчета:консолидиран /неконсолидиран: 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</si>
  <si>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</si>
  <si>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1. КАМАРКО ДИСТРИБУТОРИ ЕООД</t>
  </si>
  <si>
    <t>(Т. Томов)</t>
  </si>
  <si>
    <t xml:space="preserve">                    (Т. Томов)</t>
  </si>
  <si>
    <t>.</t>
  </si>
  <si>
    <t xml:space="preserve"> 01.01.2011 - 30.09.2011 г.</t>
  </si>
  <si>
    <t>Дата на съставяне: 20.10.2011</t>
  </si>
  <si>
    <t>Дата на съставяне:                  20.10.2011</t>
  </si>
  <si>
    <t>Дата  на съставяне:20.10.2011</t>
  </si>
  <si>
    <t>Дата на съставяне:  20.10.2011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</si>
</sst>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showGridLines="0" zoomScalePageLayoutView="0" workbookViewId="0" topLeftCell="A34">
      <selection activeCell="G62" sqref="G62:G70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383</v>
      </c>
      <c r="B3" s="577"/>
      <c r="C3" s="577"/>
      <c r="D3" s="577"/>
      <c r="E3" s="462" t="s">
        <v>866</v>
      </c>
      <c r="F3" s="217" t="s">
        <v>2</v>
      </c>
      <c r="G3" s="172"/>
      <c r="H3" s="461">
        <v>130542972</v>
      </c>
    </row>
    <row r="4" spans="1:8" ht="15">
      <c r="A4" s="576" t="s">
        <v>868</v>
      </c>
      <c r="B4" s="582"/>
      <c r="C4" s="582"/>
      <c r="D4" s="582"/>
      <c r="E4" s="504" t="s">
        <v>867</v>
      </c>
      <c r="F4" s="578" t="s">
        <v>3</v>
      </c>
      <c r="G4" s="579"/>
      <c r="H4" s="461" t="s">
        <v>158</v>
      </c>
    </row>
    <row r="5" spans="1:8" ht="15">
      <c r="A5" s="576" t="s">
        <v>4</v>
      </c>
      <c r="B5" s="577"/>
      <c r="C5" s="577"/>
      <c r="D5" s="577"/>
      <c r="E5" s="505" t="s">
        <v>874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489</v>
      </c>
      <c r="D11" s="151">
        <v>529</v>
      </c>
      <c r="E11" s="237" t="s">
        <v>21</v>
      </c>
      <c r="F11" s="242" t="s">
        <v>22</v>
      </c>
      <c r="G11" s="152">
        <v>1716</v>
      </c>
      <c r="H11" s="152">
        <v>1716</v>
      </c>
    </row>
    <row r="12" spans="1:8" ht="15">
      <c r="A12" s="235" t="s">
        <v>23</v>
      </c>
      <c r="B12" s="241" t="s">
        <v>24</v>
      </c>
      <c r="C12" s="151">
        <v>4177</v>
      </c>
      <c r="D12" s="151">
        <v>5168</v>
      </c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/>
      <c r="D13" s="151">
        <v>134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53</v>
      </c>
      <c r="D15" s="151">
        <v>635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v>12</v>
      </c>
      <c r="D16" s="151">
        <v>147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/>
      <c r="D17" s="151"/>
      <c r="E17" s="243" t="s">
        <v>45</v>
      </c>
      <c r="F17" s="245" t="s">
        <v>46</v>
      </c>
      <c r="G17" s="154">
        <f>G11+G14+G15+G16</f>
        <v>1716</v>
      </c>
      <c r="H17" s="154">
        <f>H11+H14+H15+H16</f>
        <v>1716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>
        <v>10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4731</v>
      </c>
      <c r="D19" s="155">
        <f>SUM(D11:D18)</f>
        <v>6623</v>
      </c>
      <c r="E19" s="237" t="s">
        <v>52</v>
      </c>
      <c r="F19" s="242" t="s">
        <v>53</v>
      </c>
      <c r="G19" s="152"/>
      <c r="H19" s="152">
        <v>1433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1008</v>
      </c>
      <c r="H21" s="156">
        <f>SUM(H22:H24)</f>
        <v>3804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1008</v>
      </c>
      <c r="H22" s="152">
        <v>3735</v>
      </c>
    </row>
    <row r="23" spans="1:13" ht="15">
      <c r="A23" s="235" t="s">
        <v>65</v>
      </c>
      <c r="B23" s="241" t="s">
        <v>66</v>
      </c>
      <c r="C23" s="151"/>
      <c r="D23" s="151">
        <v>8</v>
      </c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/>
      <c r="D24" s="151">
        <v>45</v>
      </c>
      <c r="E24" s="237" t="s">
        <v>71</v>
      </c>
      <c r="F24" s="242" t="s">
        <v>72</v>
      </c>
      <c r="G24" s="152"/>
      <c r="H24" s="152">
        <v>69</v>
      </c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1008</v>
      </c>
      <c r="H25" s="154">
        <f>H19+H20+H21</f>
        <v>5237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53</v>
      </c>
      <c r="E27" s="253" t="s">
        <v>82</v>
      </c>
      <c r="F27" s="242" t="s">
        <v>83</v>
      </c>
      <c r="G27" s="154">
        <f>SUM(G28:G30)</f>
        <v>0</v>
      </c>
      <c r="H27" s="154">
        <f>SUM(H28:H30)</f>
        <v>768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/>
      <c r="H28" s="152">
        <v>768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/>
      <c r="H29" s="316"/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/>
      <c r="H31" s="152"/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-1128</v>
      </c>
      <c r="H32" s="316">
        <v>-4997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-1128</v>
      </c>
      <c r="H33" s="154">
        <f>H27+H31+H32</f>
        <v>-4229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104</v>
      </c>
      <c r="C34" s="155">
        <f>SUM(C35:C38)</f>
        <v>600</v>
      </c>
      <c r="D34" s="155">
        <f>SUM(D35:D38)</f>
        <v>600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600</v>
      </c>
      <c r="D35" s="151">
        <v>600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1596</v>
      </c>
      <c r="H36" s="154">
        <f>H25+H17+H33</f>
        <v>2724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>
        <v>43</v>
      </c>
      <c r="H43" s="152">
        <v>44</v>
      </c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/>
      <c r="H44" s="152">
        <v>3174</v>
      </c>
    </row>
    <row r="45" spans="1:15" ht="15">
      <c r="A45" s="235" t="s">
        <v>135</v>
      </c>
      <c r="B45" s="249" t="s">
        <v>136</v>
      </c>
      <c r="C45" s="155">
        <f>C34+C39+C44</f>
        <v>600</v>
      </c>
      <c r="D45" s="155">
        <f>D34+D39+D44</f>
        <v>600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>
        <v>2659</v>
      </c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2702</v>
      </c>
      <c r="H49" s="154">
        <f>SUM(H43:H48)</f>
        <v>3218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15">
      <c r="A54" s="235" t="s">
        <v>165</v>
      </c>
      <c r="B54" s="249" t="s">
        <v>166</v>
      </c>
      <c r="C54" s="151">
        <v>505</v>
      </c>
      <c r="D54" s="151">
        <v>505</v>
      </c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5836</v>
      </c>
      <c r="D55" s="155">
        <f>D19+D20+D21+D27+D32+D45+D51+D53+D54</f>
        <v>7781</v>
      </c>
      <c r="E55" s="237" t="s">
        <v>171</v>
      </c>
      <c r="F55" s="261" t="s">
        <v>172</v>
      </c>
      <c r="G55" s="154">
        <f>G49+G51+G52+G53+G54</f>
        <v>2702</v>
      </c>
      <c r="H55" s="154">
        <f>H49+H51+H52+H53+H54</f>
        <v>3218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48</v>
      </c>
      <c r="D58" s="151">
        <v>76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>
        <v>8264</v>
      </c>
      <c r="H59" s="152">
        <v>7489</v>
      </c>
      <c r="M59" s="157"/>
    </row>
    <row r="60" spans="1:8" ht="15">
      <c r="A60" s="235" t="s">
        <v>182</v>
      </c>
      <c r="B60" s="241" t="s">
        <v>183</v>
      </c>
      <c r="C60" s="151">
        <v>74</v>
      </c>
      <c r="D60" s="151">
        <v>4985</v>
      </c>
      <c r="E60" s="237" t="s">
        <v>184</v>
      </c>
      <c r="F60" s="242" t="s">
        <v>185</v>
      </c>
      <c r="G60" s="152">
        <v>690</v>
      </c>
      <c r="H60" s="152">
        <v>742</v>
      </c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2842</v>
      </c>
      <c r="H61" s="154">
        <f>SUM(H62:H68)</f>
        <v>4664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>
        <v>27</v>
      </c>
      <c r="H62" s="152">
        <v>6</v>
      </c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122</v>
      </c>
      <c r="D64" s="155">
        <f>SUM(D58:D63)</f>
        <v>5061</v>
      </c>
      <c r="E64" s="237" t="s">
        <v>199</v>
      </c>
      <c r="F64" s="242" t="s">
        <v>200</v>
      </c>
      <c r="G64" s="152">
        <v>1145</v>
      </c>
      <c r="H64" s="152">
        <v>4365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7</v>
      </c>
      <c r="H65" s="152">
        <v>7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/>
      <c r="H66" s="152">
        <v>2</v>
      </c>
    </row>
    <row r="67" spans="1:8" ht="15">
      <c r="A67" s="235" t="s">
        <v>206</v>
      </c>
      <c r="B67" s="241" t="s">
        <v>207</v>
      </c>
      <c r="C67" s="151">
        <v>928</v>
      </c>
      <c r="D67" s="151">
        <v>3761</v>
      </c>
      <c r="E67" s="237" t="s">
        <v>208</v>
      </c>
      <c r="F67" s="242" t="s">
        <v>209</v>
      </c>
      <c r="G67" s="152"/>
      <c r="H67" s="152"/>
    </row>
    <row r="68" spans="1:8" ht="15">
      <c r="A68" s="235" t="s">
        <v>210</v>
      </c>
      <c r="B68" s="241" t="s">
        <v>211</v>
      </c>
      <c r="C68" s="151">
        <v>847</v>
      </c>
      <c r="D68" s="151">
        <v>1074</v>
      </c>
      <c r="E68" s="237" t="s">
        <v>212</v>
      </c>
      <c r="F68" s="242" t="s">
        <v>213</v>
      </c>
      <c r="G68" s="152">
        <v>1663</v>
      </c>
      <c r="H68" s="152">
        <v>284</v>
      </c>
    </row>
    <row r="69" spans="1:8" ht="15">
      <c r="A69" s="235" t="s">
        <v>214</v>
      </c>
      <c r="B69" s="241" t="s">
        <v>215</v>
      </c>
      <c r="C69" s="151">
        <v>214</v>
      </c>
      <c r="D69" s="151">
        <v>390</v>
      </c>
      <c r="E69" s="251" t="s">
        <v>77</v>
      </c>
      <c r="F69" s="242" t="s">
        <v>216</v>
      </c>
      <c r="G69" s="152">
        <v>581</v>
      </c>
      <c r="H69" s="152">
        <v>213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>
        <v>34</v>
      </c>
      <c r="H70" s="152">
        <v>34</v>
      </c>
    </row>
    <row r="71" spans="1:18" ht="15">
      <c r="A71" s="235" t="s">
        <v>221</v>
      </c>
      <c r="B71" s="241" t="s">
        <v>222</v>
      </c>
      <c r="C71" s="151">
        <v>1</v>
      </c>
      <c r="D71" s="151">
        <v>8</v>
      </c>
      <c r="E71" s="253" t="s">
        <v>45</v>
      </c>
      <c r="F71" s="273" t="s">
        <v>223</v>
      </c>
      <c r="G71" s="161">
        <f>G59+G60+G61+G69+G70</f>
        <v>12411</v>
      </c>
      <c r="H71" s="161">
        <f>H59+H60+H61+H69+H70</f>
        <v>13142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7</v>
      </c>
      <c r="D72" s="151">
        <v>7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71</v>
      </c>
      <c r="D74" s="151">
        <v>699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2068</v>
      </c>
      <c r="D75" s="155">
        <f>SUM(D67:D74)</f>
        <v>5939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8551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12411</v>
      </c>
      <c r="H79" s="162">
        <f>H71+H74+H75+H76</f>
        <v>13142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>
        <v>8551</v>
      </c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8551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38</v>
      </c>
      <c r="D87" s="151">
        <v>214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22</v>
      </c>
      <c r="D88" s="151">
        <v>16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>
        <v>72</v>
      </c>
      <c r="D90" s="151">
        <v>73</v>
      </c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132</v>
      </c>
      <c r="D91" s="155">
        <f>SUM(D87:D90)</f>
        <v>303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10873</v>
      </c>
      <c r="D93" s="155">
        <f>D64+D75+D84+D91+D92</f>
        <v>11303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16709</v>
      </c>
      <c r="D94" s="164">
        <f>D93+D55</f>
        <v>19084</v>
      </c>
      <c r="E94" s="449" t="s">
        <v>269</v>
      </c>
      <c r="F94" s="289" t="s">
        <v>270</v>
      </c>
      <c r="G94" s="165">
        <f>G36+G39+G55+G79</f>
        <v>16709</v>
      </c>
      <c r="H94" s="165">
        <f>H36+H39+H55+H79</f>
        <v>19084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M96" s="157"/>
    </row>
    <row r="97" spans="1:13" ht="15">
      <c r="A97" s="431"/>
      <c r="B97" s="432"/>
      <c r="C97" s="150"/>
      <c r="D97" s="150"/>
      <c r="E97" s="433"/>
      <c r="F97" s="580" t="s">
        <v>855</v>
      </c>
      <c r="G97" s="580"/>
      <c r="H97" s="580"/>
      <c r="M97" s="157"/>
    </row>
    <row r="98" spans="1:13" ht="15">
      <c r="A98" s="45" t="s">
        <v>875</v>
      </c>
      <c r="B98" s="432"/>
      <c r="C98" s="580" t="s">
        <v>272</v>
      </c>
      <c r="D98" s="580"/>
      <c r="E98" s="580"/>
      <c r="F98" s="170"/>
      <c r="G98" s="171"/>
      <c r="H98" s="169" t="s">
        <v>871</v>
      </c>
      <c r="M98" s="157"/>
    </row>
    <row r="99" spans="1:8" ht="15" customHeight="1">
      <c r="A99" s="169" t="s">
        <v>873</v>
      </c>
      <c r="C99" s="45"/>
      <c r="E99" s="1" t="s">
        <v>863</v>
      </c>
      <c r="F99" s="580"/>
      <c r="G99" s="580"/>
      <c r="H99" s="580"/>
    </row>
    <row r="100" spans="1:8" ht="15">
      <c r="A100" s="173"/>
      <c r="B100" s="173"/>
      <c r="C100" s="580"/>
      <c r="D100" s="581"/>
      <c r="E100" s="581"/>
      <c r="F100" s="169"/>
      <c r="H100" s="169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8">
    <mergeCell ref="A3:D3"/>
    <mergeCell ref="A5:D5"/>
    <mergeCell ref="F4:G4"/>
    <mergeCell ref="C100:E100"/>
    <mergeCell ref="A4:D4"/>
    <mergeCell ref="C98:E98"/>
    <mergeCell ref="F99:H99"/>
    <mergeCell ref="F97:H9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05" bottom="0.1" header="0.08" footer="0.1"/>
  <pageSetup fitToHeight="1000" horizontalDpi="300" verticalDpi="300" orientation="portrait" paperSize="9" scale="61" r:id="rId1"/>
  <headerFooter alignWithMargins="0">
    <oddHeader>&amp;R&amp;"Times New Roman Cyr,Regular"&amp;9СПРАВКА ПО ОБРАЗЕЦ  № 1</oddHeader>
  </headerFooter>
  <rowBreaks count="1" manualBreakCount="1">
    <brk id="7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tabSelected="1" zoomScalePageLayoutView="0" workbookViewId="0" topLeftCell="A1">
      <selection activeCell="D28" sqref="D28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 САФ МАГЕЛАН АД</v>
      </c>
      <c r="C2" s="585"/>
      <c r="D2" s="585"/>
      <c r="E2" s="585"/>
      <c r="F2" s="587" t="s">
        <v>2</v>
      </c>
      <c r="G2" s="587"/>
      <c r="H2" s="526">
        <f>'справка №1-БАЛАНС'!H3</f>
        <v>130542972</v>
      </c>
    </row>
    <row r="3" spans="1:8" ht="15">
      <c r="A3" s="467" t="s">
        <v>274</v>
      </c>
      <c r="B3" s="585" t="str">
        <f>'справка №1-БАЛАНС'!E4</f>
        <v> неконсолидиран</v>
      </c>
      <c r="C3" s="585"/>
      <c r="D3" s="585"/>
      <c r="E3" s="585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586" t="str">
        <f>'справка №1-БАЛАНС'!E5</f>
        <v> 01.01.2011 - 30.09.2011 г.</v>
      </c>
      <c r="C4" s="586"/>
      <c r="D4" s="586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451</v>
      </c>
      <c r="D9" s="46">
        <v>433</v>
      </c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264</v>
      </c>
      <c r="D10" s="46">
        <v>701</v>
      </c>
      <c r="E10" s="298" t="s">
        <v>288</v>
      </c>
      <c r="F10" s="549" t="s">
        <v>289</v>
      </c>
      <c r="G10" s="550">
        <v>6065</v>
      </c>
      <c r="H10" s="550">
        <v>34777</v>
      </c>
    </row>
    <row r="11" spans="1:8" ht="12">
      <c r="A11" s="298" t="s">
        <v>290</v>
      </c>
      <c r="B11" s="299" t="s">
        <v>291</v>
      </c>
      <c r="C11" s="46">
        <v>285</v>
      </c>
      <c r="D11" s="46">
        <v>800</v>
      </c>
      <c r="E11" s="300" t="s">
        <v>292</v>
      </c>
      <c r="F11" s="549" t="s">
        <v>293</v>
      </c>
      <c r="G11" s="550">
        <v>1433</v>
      </c>
      <c r="H11" s="550">
        <v>407</v>
      </c>
    </row>
    <row r="12" spans="1:8" ht="12">
      <c r="A12" s="298" t="s">
        <v>294</v>
      </c>
      <c r="B12" s="299" t="s">
        <v>295</v>
      </c>
      <c r="C12" s="46">
        <v>319</v>
      </c>
      <c r="D12" s="46">
        <v>556</v>
      </c>
      <c r="E12" s="300" t="s">
        <v>77</v>
      </c>
      <c r="F12" s="549" t="s">
        <v>296</v>
      </c>
      <c r="G12" s="550">
        <v>1824</v>
      </c>
      <c r="H12" s="550">
        <v>518</v>
      </c>
    </row>
    <row r="13" spans="1:18" ht="12">
      <c r="A13" s="298" t="s">
        <v>297</v>
      </c>
      <c r="B13" s="299" t="s">
        <v>298</v>
      </c>
      <c r="C13" s="46">
        <v>53</v>
      </c>
      <c r="D13" s="46">
        <v>96</v>
      </c>
      <c r="E13" s="301" t="s">
        <v>50</v>
      </c>
      <c r="F13" s="551" t="s">
        <v>299</v>
      </c>
      <c r="G13" s="548">
        <f>SUM(G9:G12)</f>
        <v>9322</v>
      </c>
      <c r="H13" s="548">
        <f>SUM(H9:H12)</f>
        <v>35702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7793</v>
      </c>
      <c r="D14" s="46">
        <v>32256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621</v>
      </c>
      <c r="D16" s="47">
        <v>1130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50</v>
      </c>
      <c r="B19" s="303" t="s">
        <v>315</v>
      </c>
      <c r="C19" s="49">
        <f>SUM(C9:C15)+C16</f>
        <v>9786</v>
      </c>
      <c r="D19" s="49">
        <f>SUM(D9:D15)+D16</f>
        <v>35972</v>
      </c>
      <c r="E19" s="304" t="s">
        <v>316</v>
      </c>
      <c r="F19" s="552" t="s">
        <v>317</v>
      </c>
      <c r="G19" s="550">
        <v>12</v>
      </c>
      <c r="H19" s="550">
        <v>5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>
        <v>300</v>
      </c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637</v>
      </c>
      <c r="D22" s="46">
        <v>338</v>
      </c>
      <c r="E22" s="304" t="s">
        <v>325</v>
      </c>
      <c r="F22" s="552" t="s">
        <v>326</v>
      </c>
      <c r="G22" s="550">
        <v>941</v>
      </c>
      <c r="H22" s="550">
        <v>124</v>
      </c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976</v>
      </c>
      <c r="D24" s="46">
        <v>127</v>
      </c>
      <c r="E24" s="301" t="s">
        <v>102</v>
      </c>
      <c r="F24" s="554" t="s">
        <v>333</v>
      </c>
      <c r="G24" s="548">
        <f>SUM(G19:G23)</f>
        <v>953</v>
      </c>
      <c r="H24" s="548">
        <f>SUM(H19:H23)</f>
        <v>429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334</v>
      </c>
      <c r="C25" s="46">
        <v>4</v>
      </c>
      <c r="D25" s="46">
        <v>32</v>
      </c>
      <c r="E25" s="302"/>
      <c r="F25" s="304"/>
      <c r="G25" s="553"/>
      <c r="H25" s="553"/>
    </row>
    <row r="26" spans="1:14" ht="12">
      <c r="A26" s="301" t="s">
        <v>75</v>
      </c>
      <c r="B26" s="306" t="s">
        <v>335</v>
      </c>
      <c r="C26" s="49">
        <f>SUM(C22:C25)</f>
        <v>1617</v>
      </c>
      <c r="D26" s="49">
        <f>SUM(D22:D25)</f>
        <v>497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11403</v>
      </c>
      <c r="D28" s="50">
        <f>D26+D19</f>
        <v>36469</v>
      </c>
      <c r="E28" s="127" t="s">
        <v>338</v>
      </c>
      <c r="F28" s="554" t="s">
        <v>339</v>
      </c>
      <c r="G28" s="548">
        <f>G13+G15+G24</f>
        <v>10275</v>
      </c>
      <c r="H28" s="548">
        <f>H13+H15+H24</f>
        <v>36131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1128</v>
      </c>
      <c r="H30" s="53">
        <f>IF((D28-H28)&gt;0,D28-H28,0)</f>
        <v>338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344</v>
      </c>
      <c r="C31" s="46"/>
      <c r="D31" s="46"/>
      <c r="E31" s="296" t="s">
        <v>854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11403</v>
      </c>
      <c r="D33" s="49">
        <f>D28-D31+D32</f>
        <v>36469</v>
      </c>
      <c r="E33" s="127" t="s">
        <v>352</v>
      </c>
      <c r="F33" s="554" t="s">
        <v>353</v>
      </c>
      <c r="G33" s="53">
        <f>G32-G31+G28</f>
        <v>10275</v>
      </c>
      <c r="H33" s="53">
        <f>H32-H31+H28</f>
        <v>36131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1128</v>
      </c>
      <c r="H34" s="548">
        <f>IF((D33-H33)&gt;0,D33-H33,0)</f>
        <v>338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1128</v>
      </c>
      <c r="H39" s="559">
        <f>IF(H34&gt;0,IF(D35+H34&lt;0,0,D35+H34),IF(D34-D35&lt;0,D35-D34,0))</f>
        <v>338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1128</v>
      </c>
      <c r="H41" s="52">
        <f>IF(D39=0,IF(H39-H40&gt;0,H39-H40+D40,0),IF(D39-D40&lt;0,D40-D39+H40,0))</f>
        <v>338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11403</v>
      </c>
      <c r="D42" s="53">
        <f>D33+D35+D39</f>
        <v>36469</v>
      </c>
      <c r="E42" s="128" t="s">
        <v>379</v>
      </c>
      <c r="F42" s="129" t="s">
        <v>380</v>
      </c>
      <c r="G42" s="53">
        <f>G39+G33</f>
        <v>11403</v>
      </c>
      <c r="H42" s="53">
        <f>H39+H33</f>
        <v>36469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861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5">
        <v>40836</v>
      </c>
      <c r="C48" s="427" t="s">
        <v>381</v>
      </c>
      <c r="D48" s="583"/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863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84"/>
      <c r="E50" s="584"/>
      <c r="F50" s="584"/>
      <c r="G50" s="584"/>
      <c r="H50" s="584"/>
    </row>
    <row r="51" spans="1:8" ht="12.75">
      <c r="A51" s="564"/>
      <c r="B51" s="560"/>
      <c r="C51" s="425"/>
      <c r="D51" s="169" t="s">
        <v>871</v>
      </c>
      <c r="E51" s="560"/>
      <c r="F51" s="560"/>
      <c r="G51" s="563"/>
      <c r="H51" s="563"/>
    </row>
    <row r="52" spans="1:8" ht="12" customHeight="1">
      <c r="A52" s="564"/>
      <c r="B52" s="560"/>
      <c r="C52" s="425"/>
      <c r="D52" s="425"/>
      <c r="E52" s="560"/>
      <c r="F52" s="560"/>
      <c r="G52" s="563"/>
      <c r="H52" s="563"/>
    </row>
    <row r="53" spans="1:8" ht="12" customHeight="1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3937007874015748" bottom="0.3937007874015748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="120" zoomScaleNormal="120" zoomScalePageLayoutView="0" workbookViewId="0" topLeftCell="A13">
      <selection activeCell="C34" sqref="C34:C41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 САФ МАГЕЛАН АД</v>
      </c>
      <c r="C4" s="541" t="s">
        <v>2</v>
      </c>
      <c r="D4" s="541">
        <f>'справка №1-БАЛАНС'!H3</f>
        <v>130542972</v>
      </c>
      <c r="E4" s="323"/>
      <c r="F4" s="323"/>
    </row>
    <row r="5" spans="1:4" ht="15">
      <c r="A5" s="470" t="s">
        <v>274</v>
      </c>
      <c r="B5" s="470" t="str">
        <f>'справка №1-БАЛАНС'!E4</f>
        <v> неконсолидиран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 t="str">
        <f>'справка №1-БАЛАНС'!E5</f>
        <v> 01.01.2011 - 30.09.2011 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2421</v>
      </c>
      <c r="D10" s="54">
        <v>39712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-2423</v>
      </c>
      <c r="D11" s="54">
        <v>-41515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-343</v>
      </c>
      <c r="D13" s="54">
        <v>-588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-42</v>
      </c>
      <c r="D14" s="54">
        <v>-58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>
        <v>-31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-487</v>
      </c>
      <c r="D17" s="54">
        <v>-165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>
        <v>-3</v>
      </c>
      <c r="D18" s="54">
        <v>-1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4</v>
      </c>
      <c r="D19" s="54">
        <v>-3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-873</v>
      </c>
      <c r="D20" s="55">
        <f>SUM(D10:D19)</f>
        <v>-2649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>
        <v>-1302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384</v>
      </c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>
        <v>300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384</v>
      </c>
      <c r="D32" s="55">
        <f>SUM(D22:D31)</f>
        <v>-1002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1974</v>
      </c>
      <c r="D36" s="54">
        <v>13607</v>
      </c>
      <c r="E36" s="130"/>
      <c r="F36" s="130"/>
    </row>
    <row r="37" spans="1:6" ht="12">
      <c r="A37" s="332" t="s">
        <v>437</v>
      </c>
      <c r="B37" s="333" t="s">
        <v>438</v>
      </c>
      <c r="C37" s="54">
        <v>-981</v>
      </c>
      <c r="D37" s="54">
        <v>-9228</v>
      </c>
      <c r="E37" s="130"/>
      <c r="F37" s="130"/>
    </row>
    <row r="38" spans="1:6" ht="12">
      <c r="A38" s="332" t="s">
        <v>439</v>
      </c>
      <c r="B38" s="333" t="s">
        <v>440</v>
      </c>
      <c r="C38" s="54">
        <v>-674</v>
      </c>
      <c r="D38" s="54">
        <v>-732</v>
      </c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>
        <v>-1</v>
      </c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318</v>
      </c>
      <c r="D42" s="55">
        <f>SUM(D34:D41)</f>
        <v>3647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-171</v>
      </c>
      <c r="D43" s="55">
        <f>D42+D32+D20</f>
        <v>-4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303</v>
      </c>
      <c r="D44" s="132">
        <v>496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132</v>
      </c>
      <c r="D45" s="55">
        <f>D44+D43</f>
        <v>492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f>C45</f>
        <v>132</v>
      </c>
      <c r="D46" s="56">
        <v>492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876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89"/>
      <c r="D50" s="589"/>
      <c r="G50" s="133"/>
      <c r="H50" s="133"/>
    </row>
    <row r="51" spans="1:8" ht="12">
      <c r="A51" s="318"/>
      <c r="B51" s="318" t="s">
        <v>864</v>
      </c>
      <c r="C51" s="319"/>
      <c r="D51" s="319"/>
      <c r="G51" s="133"/>
      <c r="H51" s="133"/>
    </row>
    <row r="52" spans="1:8" ht="12">
      <c r="A52" s="318"/>
      <c r="B52" s="436" t="s">
        <v>781</v>
      </c>
      <c r="C52" s="589"/>
      <c r="D52" s="589"/>
      <c r="G52" s="133"/>
      <c r="H52" s="133"/>
    </row>
    <row r="53" spans="1:8" ht="12.75">
      <c r="A53" s="318"/>
      <c r="B53" s="169" t="s">
        <v>872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7086614173228347" bottom="0.5905511811023623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A36" sqref="A36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1" t="s">
        <v>459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 САФ МАГЕЛАН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130542972</v>
      </c>
      <c r="N3" s="2"/>
    </row>
    <row r="4" spans="1:15" s="532" customFormat="1" ht="13.5" customHeight="1">
      <c r="A4" s="467" t="s">
        <v>460</v>
      </c>
      <c r="B4" s="592" t="str">
        <f>'справка №1-БАЛАНС'!E4</f>
        <v> 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3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596" t="str">
        <f>'справка №1-БАЛАНС'!E5</f>
        <v> 01.01.2011 - 30.09.2011 г.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1716</v>
      </c>
      <c r="D11" s="58">
        <f>'справка №1-БАЛАНС'!H19</f>
        <v>1433</v>
      </c>
      <c r="E11" s="58">
        <f>'справка №1-БАЛАНС'!H20</f>
        <v>0</v>
      </c>
      <c r="F11" s="58">
        <f>'справка №1-БАЛАНС'!H22</f>
        <v>3735</v>
      </c>
      <c r="G11" s="58">
        <f>'справка №1-БАЛАНС'!H23</f>
        <v>0</v>
      </c>
      <c r="H11" s="60">
        <v>69</v>
      </c>
      <c r="I11" s="58">
        <f>'справка №1-БАЛАНС'!H28+'справка №1-БАЛАНС'!H31</f>
        <v>768</v>
      </c>
      <c r="J11" s="58">
        <f>'справка №1-БАЛАНС'!H29+'справка №1-БАЛАНС'!H32</f>
        <v>-4997</v>
      </c>
      <c r="K11" s="60"/>
      <c r="L11" s="344">
        <f>SUM(C11:K11)</f>
        <v>2724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1716</v>
      </c>
      <c r="D15" s="61">
        <f aca="true" t="shared" si="2" ref="D15:M15">D11+D12</f>
        <v>1433</v>
      </c>
      <c r="E15" s="61">
        <f t="shared" si="2"/>
        <v>0</v>
      </c>
      <c r="F15" s="61">
        <f t="shared" si="2"/>
        <v>3735</v>
      </c>
      <c r="G15" s="61">
        <f t="shared" si="2"/>
        <v>0</v>
      </c>
      <c r="H15" s="61">
        <f t="shared" si="2"/>
        <v>69</v>
      </c>
      <c r="I15" s="61">
        <f t="shared" si="2"/>
        <v>768</v>
      </c>
      <c r="J15" s="61">
        <f t="shared" si="2"/>
        <v>-4997</v>
      </c>
      <c r="K15" s="61">
        <f t="shared" si="2"/>
        <v>0</v>
      </c>
      <c r="L15" s="344">
        <f t="shared" si="1"/>
        <v>2724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/>
      <c r="J16" s="345">
        <f>+'справка №1-БАЛАНС'!G32</f>
        <v>-1128</v>
      </c>
      <c r="K16" s="60"/>
      <c r="L16" s="344">
        <f t="shared" si="1"/>
        <v>-1128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>
        <v>-1433</v>
      </c>
      <c r="E20" s="60"/>
      <c r="F20" s="60">
        <v>-2727</v>
      </c>
      <c r="G20" s="60"/>
      <c r="H20" s="60">
        <v>-69</v>
      </c>
      <c r="I20" s="60">
        <v>-768</v>
      </c>
      <c r="J20" s="60">
        <v>4997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1716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1008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-1128</v>
      </c>
      <c r="K29" s="59">
        <f t="shared" si="6"/>
        <v>0</v>
      </c>
      <c r="L29" s="344">
        <f t="shared" si="1"/>
        <v>1596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1716</v>
      </c>
      <c r="D32" s="59">
        <f t="shared" si="7"/>
        <v>0</v>
      </c>
      <c r="E32" s="59">
        <f t="shared" si="7"/>
        <v>0</v>
      </c>
      <c r="F32" s="59">
        <f t="shared" si="7"/>
        <v>1008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-1128</v>
      </c>
      <c r="K32" s="59">
        <f t="shared" si="7"/>
        <v>0</v>
      </c>
      <c r="L32" s="344">
        <f t="shared" si="1"/>
        <v>1596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862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454" t="s">
        <v>877</v>
      </c>
      <c r="B36" s="19"/>
      <c r="C36" s="15"/>
      <c r="D36" s="590" t="s">
        <v>521</v>
      </c>
      <c r="E36" s="590"/>
      <c r="F36" s="590"/>
      <c r="G36" s="590"/>
      <c r="H36" s="590"/>
      <c r="I36" s="590"/>
      <c r="J36" s="15" t="s">
        <v>857</v>
      </c>
      <c r="K36" s="15"/>
      <c r="L36" s="348"/>
      <c r="M36" s="348"/>
      <c r="N36" s="11"/>
    </row>
    <row r="37" spans="1:14" ht="14.25" customHeight="1">
      <c r="A37" s="536"/>
      <c r="B37" s="537"/>
      <c r="C37" s="538"/>
      <c r="D37" s="538"/>
      <c r="E37" s="538" t="s">
        <v>863</v>
      </c>
      <c r="F37" s="538"/>
      <c r="G37" s="538"/>
      <c r="H37" s="538"/>
      <c r="I37" s="538"/>
      <c r="J37" s="538"/>
      <c r="K37" s="169" t="s">
        <v>871</v>
      </c>
      <c r="L37" s="348"/>
      <c r="M37" s="348"/>
      <c r="N37" s="11"/>
    </row>
    <row r="38" spans="1:14" ht="12">
      <c r="A38" s="454"/>
      <c r="B38" s="19"/>
      <c r="C38" s="15"/>
      <c r="D38" s="590"/>
      <c r="E38" s="590"/>
      <c r="F38" s="590"/>
      <c r="G38" s="590"/>
      <c r="H38" s="590"/>
      <c r="I38" s="590"/>
      <c r="J38" s="15"/>
      <c r="K38" s="15"/>
      <c r="L38" s="590"/>
      <c r="M38" s="590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2">
    <mergeCell ref="K4:L4"/>
    <mergeCell ref="B5:E5"/>
    <mergeCell ref="D36:E36"/>
    <mergeCell ref="F36:I36"/>
    <mergeCell ref="A1:M1"/>
    <mergeCell ref="D38:E38"/>
    <mergeCell ref="F38:I38"/>
    <mergeCell ref="L38:M38"/>
    <mergeCell ref="B3:I3"/>
    <mergeCell ref="B4:I4"/>
    <mergeCell ref="A35:J35"/>
    <mergeCell ref="K3:L3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7" right="0.31496062992125984" top="0.17" bottom="0.24" header="0.17" footer="0.2362204724409449"/>
  <pageSetup horizontalDpi="600" verticalDpi="6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2"/>
  <sheetViews>
    <sheetView zoomScalePageLayoutView="0" workbookViewId="0" topLeftCell="A1">
      <selection activeCell="Q22" sqref="Q22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383</v>
      </c>
      <c r="B2" s="598"/>
      <c r="C2" s="599" t="str">
        <f>'справка №1-БАЛАНС'!E3</f>
        <v> САФ МАГЕЛАН АД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130542972</v>
      </c>
      <c r="P2" s="483"/>
      <c r="Q2" s="483"/>
      <c r="R2" s="526"/>
    </row>
    <row r="3" spans="1:18" ht="15">
      <c r="A3" s="597" t="s">
        <v>4</v>
      </c>
      <c r="B3" s="598"/>
      <c r="C3" s="600" t="str">
        <f>'справка №1-БАЛАНС'!E5</f>
        <v> 01.01.2011 - 30.09.2011 г.</v>
      </c>
      <c r="D3" s="600"/>
      <c r="E3" s="600"/>
      <c r="F3" s="485"/>
      <c r="G3" s="485"/>
      <c r="H3" s="485"/>
      <c r="I3" s="485"/>
      <c r="J3" s="485"/>
      <c r="K3" s="485"/>
      <c r="L3" s="485"/>
      <c r="M3" s="601" t="s">
        <v>3</v>
      </c>
      <c r="N3" s="601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2" t="s">
        <v>463</v>
      </c>
      <c r="B5" s="603"/>
      <c r="C5" s="606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611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11" t="s">
        <v>529</v>
      </c>
      <c r="R5" s="611" t="s">
        <v>530</v>
      </c>
    </row>
    <row r="6" spans="1:18" s="100" customFormat="1" ht="48">
      <c r="A6" s="604"/>
      <c r="B6" s="605"/>
      <c r="C6" s="607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12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12"/>
      <c r="R6" s="612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529</v>
      </c>
      <c r="E9" s="189"/>
      <c r="F9" s="189">
        <v>40</v>
      </c>
      <c r="G9" s="74">
        <f>D9+E9-F9</f>
        <v>489</v>
      </c>
      <c r="H9" s="65"/>
      <c r="I9" s="65"/>
      <c r="J9" s="74">
        <f>G9+H9-I9</f>
        <v>489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489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5522</v>
      </c>
      <c r="E10" s="189"/>
      <c r="F10" s="189">
        <v>934</v>
      </c>
      <c r="G10" s="74">
        <f aca="true" t="shared" si="2" ref="G10:G39">D10+E10-F10</f>
        <v>4588</v>
      </c>
      <c r="H10" s="65"/>
      <c r="I10" s="65"/>
      <c r="J10" s="74">
        <f aca="true" t="shared" si="3" ref="J10:J39">G10+H10-I10</f>
        <v>4588</v>
      </c>
      <c r="K10" s="65">
        <v>354</v>
      </c>
      <c r="L10" s="65">
        <v>75</v>
      </c>
      <c r="M10" s="65">
        <v>18</v>
      </c>
      <c r="N10" s="74">
        <f aca="true" t="shared" si="4" ref="N10:N39">K10+L10-M10</f>
        <v>411</v>
      </c>
      <c r="O10" s="65"/>
      <c r="P10" s="65"/>
      <c r="Q10" s="74">
        <f t="shared" si="0"/>
        <v>411</v>
      </c>
      <c r="R10" s="74">
        <f t="shared" si="1"/>
        <v>4177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833</v>
      </c>
      <c r="E11" s="189"/>
      <c r="F11" s="189">
        <v>664</v>
      </c>
      <c r="G11" s="74">
        <f t="shared" si="2"/>
        <v>169</v>
      </c>
      <c r="H11" s="65"/>
      <c r="I11" s="65"/>
      <c r="J11" s="74">
        <f>G11+H11-I11</f>
        <v>169</v>
      </c>
      <c r="K11" s="65">
        <v>700</v>
      </c>
      <c r="L11" s="65">
        <v>2</v>
      </c>
      <c r="M11" s="65">
        <v>533</v>
      </c>
      <c r="N11" s="74">
        <f t="shared" si="4"/>
        <v>169</v>
      </c>
      <c r="O11" s="65"/>
      <c r="P11" s="65"/>
      <c r="Q11" s="74">
        <f>N11+O11-P11</f>
        <v>169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>G12+H12-I12</f>
        <v>0</v>
      </c>
      <c r="K12" s="65"/>
      <c r="L12" s="65"/>
      <c r="M12" s="65"/>
      <c r="N12" s="74">
        <f t="shared" si="4"/>
        <v>0</v>
      </c>
      <c r="O12" s="65"/>
      <c r="P12" s="65"/>
      <c r="Q12" s="74">
        <f>N12+O12-P12</f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2652</v>
      </c>
      <c r="E13" s="189"/>
      <c r="F13" s="189">
        <v>1536</v>
      </c>
      <c r="G13" s="74">
        <f t="shared" si="2"/>
        <v>1116</v>
      </c>
      <c r="H13" s="65"/>
      <c r="I13" s="65"/>
      <c r="J13" s="74">
        <f>G13+H13-I13</f>
        <v>1116</v>
      </c>
      <c r="K13" s="65">
        <v>2017</v>
      </c>
      <c r="L13" s="65">
        <v>202</v>
      </c>
      <c r="M13" s="65">
        <v>1156</v>
      </c>
      <c r="N13" s="74">
        <f t="shared" si="4"/>
        <v>1063</v>
      </c>
      <c r="O13" s="65"/>
      <c r="P13" s="65"/>
      <c r="Q13" s="74">
        <f>N13+O13-P13</f>
        <v>1063</v>
      </c>
      <c r="R13" s="74">
        <f t="shared" si="1"/>
        <v>53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469</v>
      </c>
      <c r="E14" s="189"/>
      <c r="F14" s="189">
        <v>427</v>
      </c>
      <c r="G14" s="74">
        <f t="shared" si="2"/>
        <v>42</v>
      </c>
      <c r="H14" s="65"/>
      <c r="I14" s="65"/>
      <c r="J14" s="74">
        <f>G14+H14-I14</f>
        <v>42</v>
      </c>
      <c r="K14" s="65">
        <v>321</v>
      </c>
      <c r="L14" s="65">
        <v>6</v>
      </c>
      <c r="M14" s="65">
        <v>297</v>
      </c>
      <c r="N14" s="74">
        <f t="shared" si="4"/>
        <v>30</v>
      </c>
      <c r="O14" s="65"/>
      <c r="P14" s="65"/>
      <c r="Q14" s="74">
        <f>N14+O14-P14</f>
        <v>30</v>
      </c>
      <c r="R14" s="74">
        <f t="shared" si="1"/>
        <v>12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>
        <v>69</v>
      </c>
      <c r="E16" s="189"/>
      <c r="F16" s="189">
        <v>69</v>
      </c>
      <c r="G16" s="74">
        <f t="shared" si="2"/>
        <v>0</v>
      </c>
      <c r="H16" s="65"/>
      <c r="I16" s="65"/>
      <c r="J16" s="74">
        <f t="shared" si="3"/>
        <v>0</v>
      </c>
      <c r="K16" s="65">
        <v>59</v>
      </c>
      <c r="L16" s="65"/>
      <c r="M16" s="65">
        <v>59</v>
      </c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10074</v>
      </c>
      <c r="E17" s="194">
        <f>SUM(E9:E16)</f>
        <v>0</v>
      </c>
      <c r="F17" s="194">
        <f>SUM(F9:F16)</f>
        <v>3670</v>
      </c>
      <c r="G17" s="74">
        <f t="shared" si="2"/>
        <v>6404</v>
      </c>
      <c r="H17" s="75">
        <f>SUM(H9:H16)</f>
        <v>0</v>
      </c>
      <c r="I17" s="75">
        <f>SUM(I9:I16)</f>
        <v>0</v>
      </c>
      <c r="J17" s="74">
        <f t="shared" si="3"/>
        <v>6404</v>
      </c>
      <c r="K17" s="75">
        <f>SUM(K9:K16)</f>
        <v>3451</v>
      </c>
      <c r="L17" s="75">
        <f>SUM(L9:L16)</f>
        <v>285</v>
      </c>
      <c r="M17" s="75">
        <f>SUM(M9:M16)</f>
        <v>2063</v>
      </c>
      <c r="N17" s="74">
        <f t="shared" si="4"/>
        <v>1673</v>
      </c>
      <c r="O17" s="75">
        <f>SUM(O9:O16)</f>
        <v>0</v>
      </c>
      <c r="P17" s="75">
        <f>SUM(P9:P16)</f>
        <v>0</v>
      </c>
      <c r="Q17" s="74">
        <f t="shared" si="5"/>
        <v>1673</v>
      </c>
      <c r="R17" s="74">
        <f t="shared" si="6"/>
        <v>4731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>
        <v>85</v>
      </c>
      <c r="E21" s="189"/>
      <c r="F21" s="189">
        <v>85</v>
      </c>
      <c r="G21" s="74">
        <f t="shared" si="2"/>
        <v>0</v>
      </c>
      <c r="H21" s="65"/>
      <c r="I21" s="65"/>
      <c r="J21" s="74">
        <f t="shared" si="3"/>
        <v>0</v>
      </c>
      <c r="K21" s="65">
        <v>77</v>
      </c>
      <c r="L21" s="65"/>
      <c r="M21" s="65">
        <v>77</v>
      </c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90</v>
      </c>
      <c r="E22" s="189"/>
      <c r="F22" s="189">
        <v>90</v>
      </c>
      <c r="G22" s="74">
        <f t="shared" si="2"/>
        <v>0</v>
      </c>
      <c r="H22" s="65"/>
      <c r="I22" s="65"/>
      <c r="J22" s="74">
        <f t="shared" si="3"/>
        <v>0</v>
      </c>
      <c r="K22" s="65">
        <v>45</v>
      </c>
      <c r="L22" s="65"/>
      <c r="M22" s="65">
        <v>45</v>
      </c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582</v>
      </c>
      <c r="D25" s="190">
        <f>SUM(D21:D24)</f>
        <v>175</v>
      </c>
      <c r="E25" s="190">
        <f aca="true" t="shared" si="7" ref="E25:P25">SUM(E21:E24)</f>
        <v>0</v>
      </c>
      <c r="F25" s="190">
        <f t="shared" si="7"/>
        <v>175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122</v>
      </c>
      <c r="L25" s="66">
        <f t="shared" si="7"/>
        <v>0</v>
      </c>
      <c r="M25" s="66">
        <f t="shared" si="7"/>
        <v>122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852</v>
      </c>
      <c r="C27" s="380" t="s">
        <v>585</v>
      </c>
      <c r="D27" s="192">
        <f>SUM(D28:D31)</f>
        <v>600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600</v>
      </c>
      <c r="H27" s="70">
        <f t="shared" si="8"/>
        <v>0</v>
      </c>
      <c r="I27" s="70">
        <f t="shared" si="8"/>
        <v>0</v>
      </c>
      <c r="J27" s="71">
        <f t="shared" si="3"/>
        <v>600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600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>
        <v>600</v>
      </c>
      <c r="E28" s="189"/>
      <c r="F28" s="189"/>
      <c r="G28" s="74">
        <f t="shared" si="2"/>
        <v>600</v>
      </c>
      <c r="H28" s="65"/>
      <c r="I28" s="65"/>
      <c r="J28" s="74">
        <f t="shared" si="3"/>
        <v>600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600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601</v>
      </c>
      <c r="D38" s="194">
        <f>D27+D32+D37</f>
        <v>600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600</v>
      </c>
      <c r="H38" s="75">
        <f t="shared" si="12"/>
        <v>0</v>
      </c>
      <c r="I38" s="75">
        <f t="shared" si="12"/>
        <v>0</v>
      </c>
      <c r="J38" s="74">
        <f t="shared" si="3"/>
        <v>600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600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10849</v>
      </c>
      <c r="E40" s="438">
        <f>E17+E18+E19+E25+E38+E39</f>
        <v>0</v>
      </c>
      <c r="F40" s="438">
        <f aca="true" t="shared" si="13" ref="F40:R40">F17+F18+F19+F25+F38+F39</f>
        <v>3845</v>
      </c>
      <c r="G40" s="438">
        <f t="shared" si="13"/>
        <v>7004</v>
      </c>
      <c r="H40" s="438">
        <f t="shared" si="13"/>
        <v>0</v>
      </c>
      <c r="I40" s="438">
        <f t="shared" si="13"/>
        <v>0</v>
      </c>
      <c r="J40" s="438">
        <f t="shared" si="13"/>
        <v>7004</v>
      </c>
      <c r="K40" s="438">
        <f t="shared" si="13"/>
        <v>3573</v>
      </c>
      <c r="L40" s="438">
        <f t="shared" si="13"/>
        <v>285</v>
      </c>
      <c r="M40" s="438">
        <f t="shared" si="13"/>
        <v>2185</v>
      </c>
      <c r="N40" s="438">
        <f t="shared" si="13"/>
        <v>1673</v>
      </c>
      <c r="O40" s="438">
        <f t="shared" si="13"/>
        <v>0</v>
      </c>
      <c r="P40" s="438">
        <f t="shared" si="13"/>
        <v>0</v>
      </c>
      <c r="Q40" s="438">
        <f t="shared" si="13"/>
        <v>1673</v>
      </c>
      <c r="R40" s="438">
        <f t="shared" si="13"/>
        <v>5331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875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8"/>
      <c r="L44" s="608"/>
      <c r="M44" s="608"/>
      <c r="N44" s="608"/>
      <c r="O44" s="609" t="s">
        <v>865</v>
      </c>
      <c r="P44" s="610"/>
      <c r="Q44" s="610"/>
      <c r="R44" s="610"/>
    </row>
    <row r="45" spans="1:18" ht="12.75">
      <c r="A45" s="349"/>
      <c r="B45" s="349"/>
      <c r="C45" s="349"/>
      <c r="D45" s="531"/>
      <c r="E45" s="531"/>
      <c r="F45" s="531"/>
      <c r="G45" s="349"/>
      <c r="H45" s="349"/>
      <c r="I45" s="349"/>
      <c r="J45" s="349" t="s">
        <v>863</v>
      </c>
      <c r="K45" s="349"/>
      <c r="L45" s="349"/>
      <c r="M45" s="349"/>
      <c r="N45" s="349"/>
      <c r="O45" s="349"/>
      <c r="P45" s="349"/>
      <c r="Q45" s="169" t="s">
        <v>871</v>
      </c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K44:N44"/>
    <mergeCell ref="O44:R44"/>
    <mergeCell ref="Q5:Q6"/>
    <mergeCell ref="R5:R6"/>
    <mergeCell ref="J5:J6"/>
    <mergeCell ref="A2:B2"/>
    <mergeCell ref="C2:H2"/>
    <mergeCell ref="A3:B3"/>
    <mergeCell ref="C3:E3"/>
    <mergeCell ref="M3:N3"/>
    <mergeCell ref="A5:B6"/>
    <mergeCell ref="C5:C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37" right="0.35433070866141736" top="0.37" bottom="0.5118110236220472" header="0.17" footer="0.5118110236220472"/>
  <pageSetup fitToHeight="1000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="120" zoomScaleNormal="120" zoomScalePageLayoutView="0" workbookViewId="0" topLeftCell="A43">
      <selection activeCell="D85" sqref="D85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609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9" t="str">
        <f>'справка №1-БАЛАНС'!E3</f>
        <v> САФ МАГЕЛАН АД</v>
      </c>
      <c r="C3" s="620"/>
      <c r="D3" s="526" t="s">
        <v>2</v>
      </c>
      <c r="E3" s="107">
        <f>'справка №1-БАЛАНС'!H3</f>
        <v>130542972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7" t="str">
        <f>'справка №1-БАЛАНС'!E5</f>
        <v> 01.01.2011 - 30.09.2011 г.</v>
      </c>
      <c r="C4" s="618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928</v>
      </c>
      <c r="D24" s="119">
        <f>SUM(D25:D27)</f>
        <v>928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>
        <v>928</v>
      </c>
      <c r="D26" s="108">
        <v>928</v>
      </c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847</v>
      </c>
      <c r="D28" s="108">
        <v>847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v>214</v>
      </c>
      <c r="D29" s="108">
        <v>214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>
        <v>1</v>
      </c>
      <c r="D31" s="108">
        <v>1</v>
      </c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7</v>
      </c>
      <c r="D33" s="105">
        <f>SUM(D34:D37)</f>
        <v>7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>
        <v>7</v>
      </c>
      <c r="D37" s="108">
        <v>7</v>
      </c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71</v>
      </c>
      <c r="D38" s="105">
        <f>SUM(D39:D42)</f>
        <v>71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71</v>
      </c>
      <c r="D42" s="108">
        <v>71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2068</v>
      </c>
      <c r="D43" s="104">
        <f>D24+D28+D29+D31+D30+D32+D33+D38</f>
        <v>2068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2068</v>
      </c>
      <c r="D44" s="103">
        <f>D43+D21+D19+D9</f>
        <v>2068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43</v>
      </c>
      <c r="D52" s="103">
        <f>SUM(D53:D55)</f>
        <v>0</v>
      </c>
      <c r="E52" s="119">
        <f>C52-D52</f>
        <v>43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>
        <v>43</v>
      </c>
      <c r="D55" s="108"/>
      <c r="E55" s="119">
        <f t="shared" si="1"/>
        <v>43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>
        <v>2659</v>
      </c>
      <c r="D64" s="108"/>
      <c r="E64" s="119">
        <f t="shared" si="1"/>
        <v>2659</v>
      </c>
      <c r="F64" s="110"/>
    </row>
    <row r="65" spans="1:6" ht="12">
      <c r="A65" s="396" t="s">
        <v>709</v>
      </c>
      <c r="B65" s="397" t="s">
        <v>710</v>
      </c>
      <c r="C65" s="109">
        <v>2659</v>
      </c>
      <c r="D65" s="109"/>
      <c r="E65" s="119">
        <f t="shared" si="1"/>
        <v>2659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2702</v>
      </c>
      <c r="D66" s="103">
        <f>D52+D56+D61+D62+D63+D64</f>
        <v>0</v>
      </c>
      <c r="E66" s="119">
        <f t="shared" si="1"/>
        <v>2702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27</v>
      </c>
      <c r="D71" s="105">
        <f>SUM(D72:D74)</f>
        <v>27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>
        <v>27</v>
      </c>
      <c r="D72" s="108">
        <v>27</v>
      </c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8264</v>
      </c>
      <c r="D75" s="103">
        <f>D76+D78</f>
        <v>8264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v>8264</v>
      </c>
      <c r="D76" s="108">
        <v>8264</v>
      </c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690</v>
      </c>
      <c r="D80" s="103">
        <f>SUM(D81:D84)</f>
        <v>690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>
        <v>690</v>
      </c>
      <c r="D84" s="108">
        <v>690</v>
      </c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2815</v>
      </c>
      <c r="D85" s="104">
        <f>SUM(D86:D90)+D94</f>
        <v>2815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1145</v>
      </c>
      <c r="D87" s="108">
        <v>1145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v>7</v>
      </c>
      <c r="D88" s="108">
        <v>7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/>
      <c r="D89" s="108"/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1663</v>
      </c>
      <c r="D90" s="103">
        <f>SUM(D91:D93)</f>
        <v>1663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>
        <v>19</v>
      </c>
      <c r="D91" s="108">
        <v>19</v>
      </c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>
        <v>1643</v>
      </c>
      <c r="D92" s="108">
        <v>1643</v>
      </c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1</v>
      </c>
      <c r="D93" s="108">
        <v>1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581</v>
      </c>
      <c r="D95" s="108">
        <v>581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12377</v>
      </c>
      <c r="D96" s="104">
        <f>D85+D80+D75+D71+D95</f>
        <v>12377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15079</v>
      </c>
      <c r="D97" s="104">
        <f>D96+D68+D66</f>
        <v>12377</v>
      </c>
      <c r="E97" s="104">
        <f>E96+E68+E66</f>
        <v>2702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>
        <v>34</v>
      </c>
      <c r="D104" s="108"/>
      <c r="E104" s="108"/>
      <c r="F104" s="125">
        <f>C104+D104-E104</f>
        <v>34</v>
      </c>
    </row>
    <row r="105" spans="1:16" ht="12">
      <c r="A105" s="412" t="s">
        <v>777</v>
      </c>
      <c r="B105" s="395" t="s">
        <v>778</v>
      </c>
      <c r="C105" s="103">
        <f>SUM(C102:C104)</f>
        <v>34</v>
      </c>
      <c r="D105" s="103">
        <f>SUM(D102:D104)</f>
        <v>0</v>
      </c>
      <c r="E105" s="103">
        <f>SUM(E102:E104)</f>
        <v>0</v>
      </c>
      <c r="F105" s="103">
        <f>SUM(F102:F104)</f>
        <v>34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780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878</v>
      </c>
      <c r="B109" s="614"/>
      <c r="C109" s="614" t="s">
        <v>381</v>
      </c>
      <c r="D109" s="614"/>
      <c r="E109" s="614"/>
      <c r="F109" s="614"/>
    </row>
    <row r="110" spans="1:6" ht="12">
      <c r="A110" s="385"/>
      <c r="B110" s="386"/>
      <c r="C110" s="385"/>
      <c r="D110" s="385" t="s">
        <v>863</v>
      </c>
      <c r="E110" s="385"/>
      <c r="F110" s="387"/>
    </row>
    <row r="111" spans="1:6" ht="12">
      <c r="A111" s="385"/>
      <c r="B111" s="386"/>
      <c r="C111" s="613" t="s">
        <v>781</v>
      </c>
      <c r="D111" s="613"/>
      <c r="E111" s="613"/>
      <c r="F111" s="613"/>
    </row>
    <row r="112" spans="1:6" ht="12.75">
      <c r="A112" s="349"/>
      <c r="B112" s="388"/>
      <c r="C112" s="349"/>
      <c r="D112" s="169" t="s">
        <v>871</v>
      </c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07" right="0.03" top="0.5118110236220472" bottom="0.3937007874015748" header="0.31496062992125984" footer="0.2755905511811024"/>
  <pageSetup horizontalDpi="300" verticalDpi="300" orientation="portrait" paperSize="9" scale="84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F20" sqref="F20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1" t="str">
        <f>'справка №1-БАЛАНС'!E3</f>
        <v> САФ МАГЕЛАН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130542972</v>
      </c>
    </row>
    <row r="5" spans="1:9" ht="15">
      <c r="A5" s="501" t="s">
        <v>4</v>
      </c>
      <c r="B5" s="622" t="str">
        <f>'справка №1-БАЛАНС'!E5</f>
        <v> 01.01.2011 - 30.09.2011 г.</v>
      </c>
      <c r="C5" s="622"/>
      <c r="D5" s="622"/>
      <c r="E5" s="622"/>
      <c r="F5" s="622"/>
      <c r="G5" s="625" t="s">
        <v>3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>
        <v>59000</v>
      </c>
      <c r="D19" s="98"/>
      <c r="E19" s="98"/>
      <c r="F19" s="98">
        <v>8551</v>
      </c>
      <c r="G19" s="98"/>
      <c r="H19" s="98"/>
      <c r="I19" s="434">
        <f t="shared" si="0"/>
        <v>8551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59000</v>
      </c>
      <c r="D26" s="85">
        <f t="shared" si="2"/>
        <v>0</v>
      </c>
      <c r="E26" s="85">
        <f t="shared" si="2"/>
        <v>0</v>
      </c>
      <c r="F26" s="85">
        <f t="shared" si="2"/>
        <v>8551</v>
      </c>
      <c r="G26" s="85">
        <f t="shared" si="2"/>
        <v>0</v>
      </c>
      <c r="H26" s="85">
        <f t="shared" si="2"/>
        <v>0</v>
      </c>
      <c r="I26" s="434">
        <f t="shared" si="0"/>
        <v>8551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875</v>
      </c>
      <c r="B30" s="624"/>
      <c r="C30" s="624"/>
      <c r="D30" s="459" t="s">
        <v>819</v>
      </c>
      <c r="E30" s="623"/>
      <c r="F30" s="623"/>
      <c r="G30" s="623"/>
      <c r="H30" s="420" t="s">
        <v>781</v>
      </c>
      <c r="I30" s="623"/>
      <c r="J30" s="623"/>
    </row>
    <row r="31" spans="1:9" s="521" customFormat="1" ht="12.75">
      <c r="A31" s="349"/>
      <c r="B31" s="388"/>
      <c r="C31" s="349"/>
      <c r="D31" s="523"/>
      <c r="E31" s="523" t="s">
        <v>863</v>
      </c>
      <c r="F31" s="523"/>
      <c r="G31" s="523"/>
      <c r="H31" s="523"/>
      <c r="I31" s="169" t="s">
        <v>871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7" r:id="rId1"/>
  <headerFooter alignWithMargins="0">
    <oddHeader>&amp;R&amp;"Times New Roman Cyr,Regular"&amp;9СПРАВКА  ПО ОБРАЗЕЦ  № 7</oddHeader>
  </headerFooter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D164" sqref="D164"/>
    </sheetView>
  </sheetViews>
  <sheetFormatPr defaultColWidth="10.75390625" defaultRowHeight="12.75"/>
  <cols>
    <col min="1" max="1" width="38.125" style="509" customWidth="1"/>
    <col min="2" max="2" width="8.125" style="519" customWidth="1"/>
    <col min="3" max="3" width="11.25390625" style="509" customWidth="1"/>
    <col min="4" max="4" width="17.00390625" style="509" customWidth="1"/>
    <col min="5" max="5" width="9.00390625" style="509" customWidth="1"/>
    <col min="6" max="6" width="8.37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8" t="str">
        <f>'справка №1-БАЛАНС'!E3</f>
        <v> САФ МАГЕЛАН АД</v>
      </c>
      <c r="C5" s="628"/>
      <c r="D5" s="628"/>
      <c r="E5" s="570" t="s">
        <v>2</v>
      </c>
      <c r="F5" s="451">
        <f>'справка №1-БАЛАНС'!H3</f>
        <v>130542972</v>
      </c>
    </row>
    <row r="6" spans="1:13" ht="15" customHeight="1">
      <c r="A6" s="27" t="s">
        <v>869</v>
      </c>
      <c r="B6" s="629" t="str">
        <f>'справка №1-БАЛАНС'!E5</f>
        <v> 01.01.2011 - 30.09.2011 г.</v>
      </c>
      <c r="C6" s="629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127.5">
      <c r="A8" s="31" t="s">
        <v>822</v>
      </c>
      <c r="B8" s="32" t="s">
        <v>7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 t="s">
        <v>870</v>
      </c>
      <c r="B12" s="37"/>
      <c r="C12" s="441">
        <v>600</v>
      </c>
      <c r="D12" s="441">
        <v>100</v>
      </c>
      <c r="E12" s="441"/>
      <c r="F12" s="443">
        <f>C12-E12</f>
        <v>600</v>
      </c>
    </row>
    <row r="13" spans="1:6" ht="12.75">
      <c r="A13" s="36" t="s">
        <v>830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831</v>
      </c>
      <c r="C27" s="429">
        <f>SUM(C12:C26)</f>
        <v>600</v>
      </c>
      <c r="D27" s="429"/>
      <c r="E27" s="429">
        <f>SUM(E12:E26)</f>
        <v>0</v>
      </c>
      <c r="F27" s="442">
        <f>SUM(F12:F26)</f>
        <v>600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600</v>
      </c>
      <c r="D79" s="429"/>
      <c r="E79" s="429">
        <f>E78+E61+E44+E27</f>
        <v>0</v>
      </c>
      <c r="F79" s="442">
        <f>F78+F61+F44+F27</f>
        <v>600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875</v>
      </c>
      <c r="B151" s="453"/>
      <c r="C151" s="630" t="s">
        <v>848</v>
      </c>
      <c r="D151" s="630"/>
      <c r="E151" s="630"/>
      <c r="F151" s="630"/>
    </row>
    <row r="152" spans="1:6" ht="12.75">
      <c r="A152" s="517"/>
      <c r="B152" s="518"/>
      <c r="C152" s="517"/>
      <c r="D152" s="517" t="s">
        <v>863</v>
      </c>
      <c r="E152" s="517"/>
      <c r="F152" s="517"/>
    </row>
    <row r="153" spans="1:6" ht="12.75">
      <c r="A153" s="517"/>
      <c r="B153" s="518"/>
      <c r="C153" s="630" t="s">
        <v>856</v>
      </c>
      <c r="D153" s="630"/>
      <c r="E153" s="630"/>
      <c r="F153" s="630"/>
    </row>
    <row r="154" spans="3:5" ht="12.75">
      <c r="C154" s="517"/>
      <c r="D154" s="169" t="s">
        <v>871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62204724409449" right="0.2362204724409449" top="0.2362204724409449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  <rowBreaks count="1" manualBreakCount="1">
    <brk id="7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Roumen Kamberov</cp:lastModifiedBy>
  <cp:lastPrinted>2011-10-18T12:35:00Z</cp:lastPrinted>
  <dcterms:created xsi:type="dcterms:W3CDTF">2000-06-29T12:02:40Z</dcterms:created>
  <dcterms:modified xsi:type="dcterms:W3CDTF">2011-10-28T12:29:33Z</dcterms:modified>
  <cp:category/>
  <cp:version/>
  <cp:contentType/>
  <cp:contentStatus/>
</cp:coreProperties>
</file>