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1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<sst xmlns="http://schemas.openxmlformats.org/spreadsheetml/2006/main" count="1059" uniqueCount="876">
  <si>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</si>
  <si>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</si>
  <si>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</si>
  <si>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</si>
  <si>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</si>
  <si>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</si>
  <si>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</si>
  <si>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</si>
  <si>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</si>
  <si>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</si>
  <si>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</si>
  <si>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</si>
  <si>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</si>
  <si>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</si>
  <si>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</si>
  <si>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</si>
  <si>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</si>
  <si>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</si>
  <si>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</si>
  <si>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</si>
  <si>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</si>
  <si>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</si>
  <si>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</si>
  <si>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</si>
  <si>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</si>
  <si>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</si>
  <si>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</si>
  <si>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</si>
  <si>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</si>
  <si>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</si>
  <si>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</si>
  <si>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</si>
  <si>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</si>
  <si>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</si>
  <si>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</si>
  <si>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</si>
  <si>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</si>
  <si>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</si>
  <si>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</si>
  <si>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</si>
  <si>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</si>
  <si>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</si>
  <si>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</si>
  <si>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</si>
  <si>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</si>
  <si>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</si>
  <si>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</si>
  <si>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</si>
  <si>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</si>
  <si>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</si>
  <si>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</si>
  <si>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</si>
  <si>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</si>
  <si>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</si>
  <si>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</si>
  <si>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</si>
  <si>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</si>
  <si>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</si>
  <si>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</si>
  <si>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</si>
  <si>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</si>
  <si>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</si>
  <si>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</si>
  <si>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</si>
  <si>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</si>
  <si>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</si>
  <si>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</si>
  <si>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</si>
  <si>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</si>
  <si>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</si>
  <si>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</si>
  <si>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</si>
  <si>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</si>
  <si>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</si>
  <si>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</si>
  <si>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</si>
  <si>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</si>
  <si>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</si>
  <si>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</si>
  <si>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</si>
  <si>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</si>
  <si>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</si>
  <si>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</si>
  <si>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</si>
  <si>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</si>
  <si>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</si>
  <si>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</si>
  <si>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</si>
  <si>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</si>
  <si>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</si>
  <si>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</si>
  <si>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</si>
  <si>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</si>
  <si>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</si>
  <si>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</si>
  <si>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</si>
  <si>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</si>
  <si>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</si>
  <si>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</si>
  <si>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</si>
  <si>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</si>
  <si>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</si>
  <si>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</si>
  <si>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</si>
  <si>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</si>
  <si>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</si>
  <si>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</si>
  <si>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</si>
  <si>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</si>
  <si>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</si>
  <si>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</si>
  <si>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</si>
  <si>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</si>
  <si>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</si>
  <si>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</si>
  <si>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</si>
  <si>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</si>
  <si>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</si>
  <si>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</si>
  <si>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</si>
  <si>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</si>
  <si>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</si>
  <si>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</si>
  <si>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</si>
  <si>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</si>
  <si>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</si>
  <si>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</si>
  <si>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</si>
  <si>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</si>
  <si>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</si>
  <si>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</si>
  <si>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</si>
  <si>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</si>
  <si>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</si>
  <si>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</si>
  <si>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</si>
  <si>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</si>
  <si>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</si>
  <si>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</si>
  <si>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</si>
  <si>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</si>
  <si>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</si>
  <si>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</si>
  <si>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</si>
  <si>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</si>
  <si>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</si>
  <si>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</si>
  <si>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</si>
  <si>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</si>
  <si>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</si>
  <si>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</si>
  <si>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</si>
  <si>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</si>
  <si>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</si>
  <si>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</si>
  <si>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</si>
  <si>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</si>
  <si>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</si>
  <si>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</si>
  <si>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</si>
  <si>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</si>
  <si>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</si>
  <si>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</si>
  <si>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</si>
  <si>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</si>
  <si>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</si>
  <si>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</si>
  <si>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</si>
  <si>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</si>
  <si>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</si>
  <si>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</si>
  <si>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</si>
  <si>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</si>
  <si>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</si>
  <si>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</si>
  <si>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</si>
  <si>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</si>
  <si>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</si>
  <si>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</si>
  <si>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</si>
  <si>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</si>
  <si>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</si>
  <si>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</si>
  <si>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</si>
  <si>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</si>
  <si>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</si>
  <si>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</si>
  <si>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</si>
  <si>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</si>
  <si>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</si>
  <si>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</si>
  <si>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</si>
  <si>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</si>
  <si>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</si>
  <si>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</si>
  <si>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</si>
  <si>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</si>
  <si>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</si>
  <si>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</si>
  <si>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</si>
  <si>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</si>
  <si>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</si>
  <si>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</si>
  <si>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</si>
  <si>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</si>
  <si>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</si>
  <si>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</si>
  <si>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</si>
  <si>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</si>
  <si>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</si>
  <si>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</si>
  <si>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</si>
  <si>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</si>
  <si>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</si>
  <si>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</si>
  <si>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</si>
  <si>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</si>
  <si>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</si>
  <si>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</si>
  <si>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</si>
  <si>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</si>
  <si>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</si>
  <si>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</si>
  <si>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</si>
  <si>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</si>
  <si>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</si>
  <si>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</si>
  <si>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</si>
  <si>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</si>
  <si>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</si>
  <si>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</si>
  <si>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</si>
  <si>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</si>
  <si>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</si>
  <si>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</si>
  <si>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</si>
  <si>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</si>
  <si>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</si>
  <si>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</si>
  <si>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</si>
  <si>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</si>
  <si>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</si>
  <si>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</si>
  <si>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</si>
  <si>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</si>
  <si>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</si>
  <si>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</si>
  <si>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</si>
  <si>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</si>
  <si>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</si>
  <si>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</si>
  <si>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</si>
  <si>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</si>
  <si>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</si>
  <si>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</si>
  <si>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</si>
  <si>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</si>
  <si>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</si>
  <si>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</si>
  <si>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</si>
  <si>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</si>
  <si>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</si>
  <si>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</si>
  <si>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</si>
  <si>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</si>
  <si>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</si>
  <si>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</si>
  <si>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</si>
  <si>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</si>
  <si>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</si>
  <si>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</si>
  <si>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</si>
  <si>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</si>
  <si>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</si>
  <si>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</si>
  <si>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</si>
  <si>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</si>
  <si>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</si>
  <si>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</si>
  <si>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</si>
  <si>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</si>
  <si>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</si>
  <si>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</si>
  <si>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</si>
  <si>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</si>
  <si>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</si>
  <si>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</si>
  <si>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</si>
  <si>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</si>
  <si>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</si>
  <si>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</si>
  <si>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</si>
  <si>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</si>
  <si>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</si>
  <si>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</si>
  <si>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</si>
  <si>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</si>
  <si>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</si>
  <si>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</si>
  <si>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</si>
  <si>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</si>
  <si>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</si>
  <si>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</si>
  <si>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</si>
  <si>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</si>
  <si>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</si>
  <si>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</si>
  <si>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</si>
  <si>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</si>
  <si>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</si>
  <si>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</si>
  <si>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</si>
  <si>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</si>
  <si>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</si>
  <si>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</si>
  <si>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</si>
  <si>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</si>
  <si>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</si>
  <si>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</si>
  <si>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</si>
  <si>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</si>
  <si>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</si>
  <si>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</si>
  <si>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</si>
  <si>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</si>
  <si>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</si>
  <si>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</si>
  <si>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</si>
  <si>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</si>
  <si>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</si>
  <si>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</si>
  <si>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</si>
  <si>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</si>
  <si>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</si>
  <si>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</si>
  <si>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</si>
  <si>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</si>
  <si>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</si>
  <si>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</si>
  <si>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</si>
  <si>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</si>
  <si>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</si>
  <si>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</si>
  <si>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</si>
  <si>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</si>
  <si>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</si>
  <si>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</si>
  <si>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</si>
  <si>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</si>
  <si>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</si>
  <si>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</si>
  <si>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</si>
  <si>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</si>
  <si>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</si>
  <si>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</si>
  <si>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</si>
  <si>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</si>
  <si>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</si>
  <si>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</si>
  <si>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</si>
  <si>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</si>
  <si>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</si>
  <si>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</si>
  <si>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</si>
  <si>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</si>
  <si>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</si>
  <si>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</si>
  <si>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</si>
  <si>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</si>
  <si>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</si>
  <si>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</si>
  <si>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</si>
  <si>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</si>
  <si>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</si>
  <si>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</si>
  <si>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</si>
  <si>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</si>
  <si>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</si>
  <si>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</si>
  <si>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</si>
  <si>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</si>
  <si>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</si>
  <si>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</si>
  <si>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</si>
  <si>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</si>
  <si>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</si>
  <si>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</si>
  <si>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</si>
  <si>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</si>
  <si>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</si>
  <si>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</si>
  <si>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</si>
  <si>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</si>
  <si>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</si>
  <si>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</si>
  <si>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</si>
  <si>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</si>
  <si>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</si>
  <si>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</si>
  <si>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</si>
  <si>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</si>
  <si>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</si>
  <si>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</si>
  <si>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</si>
  <si>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</si>
  <si>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</si>
  <si>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</si>
  <si>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</si>
  <si>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</si>
  <si>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</si>
  <si>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</si>
  <si>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</si>
  <si>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</si>
  <si>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</si>
  <si>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</si>
  <si>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</si>
  <si>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</si>
  <si>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</si>
  <si>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</si>
  <si>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</si>
  <si>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</si>
  <si>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</si>
  <si>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</si>
  <si>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</si>
  <si>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</si>
  <si>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</si>
  <si>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</si>
  <si>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</si>
  <si>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</si>
  <si>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</si>
  <si>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</si>
  <si>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</si>
  <si>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</si>
  <si>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</si>
  <si>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</si>
  <si>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</si>
  <si>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</si>
  <si>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</si>
  <si>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</si>
  <si>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</si>
  <si>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</si>
  <si>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</si>
  <si>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</si>
  <si>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</si>
  <si>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</si>
  <si>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</si>
  <si>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</si>
  <si>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</si>
  <si>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</si>
  <si>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</si>
  <si>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</si>
  <si>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</si>
  <si>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</si>
  <si>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</si>
  <si>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</si>
  <si>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</si>
  <si>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</si>
  <si>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</si>
  <si>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</si>
  <si>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</si>
  <si>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</si>
  <si>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</si>
  <si>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</si>
  <si>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</si>
  <si>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</si>
  <si>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</si>
  <si>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</si>
  <si>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</si>
  <si>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</si>
  <si>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</si>
  <si>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</si>
  <si>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</si>
  <si>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</si>
  <si>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</si>
  <si>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</si>
  <si>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</si>
  <si>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</si>
  <si>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</si>
  <si>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</si>
  <si>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</si>
  <si>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</si>
  <si>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</si>
  <si>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</si>
  <si>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</si>
  <si>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</si>
  <si>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</si>
  <si>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</si>
  <si>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</si>
  <si>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</si>
  <si>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</si>
  <si>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</si>
  <si>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</si>
  <si>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</si>
  <si>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</si>
  <si>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</si>
  <si>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</si>
  <si>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</si>
  <si>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</si>
  <si>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</si>
  <si>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</si>
  <si>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</si>
  <si>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</si>
  <si>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</si>
  <si>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</si>
  <si>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</si>
  <si>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</si>
  <si>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</si>
  <si>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</si>
  <si>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</si>
  <si>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</si>
  <si>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</si>
  <si>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</si>
  <si>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</si>
  <si>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</si>
  <si>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</si>
  <si>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</si>
  <si>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</si>
  <si>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</si>
  <si>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</si>
  <si>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</si>
  <si>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</si>
  <si>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</si>
  <si>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</si>
  <si>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</si>
  <si>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</si>
  <si>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</si>
  <si>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</si>
  <si>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</si>
  <si>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</si>
  <si>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</si>
  <si>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</si>
  <si>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</si>
  <si>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</si>
  <si>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</si>
  <si>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</si>
  <si>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</si>
  <si>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</si>
  <si>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</si>
  <si>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</si>
  <si>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</si>
  <si>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</si>
  <si>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</si>
  <si>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</si>
  <si>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</si>
  <si>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</si>
  <si>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</si>
  <si>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</si>
  <si>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</si>
  <si>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</si>
  <si>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</si>
  <si>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</si>
  <si>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</si>
  <si>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</si>
  <si>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</si>
  <si>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</si>
  <si>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</si>
  <si>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</si>
  <si>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</si>
  <si>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</si>
  <si>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</si>
  <si>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</si>
  <si>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</si>
  <si>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</si>
  <si>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</si>
  <si>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</si>
  <si>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</si>
  <si>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</si>
  <si>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</si>
  <si>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</si>
  <si>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</si>
  <si>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</si>
  <si>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</si>
  <si>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</si>
  <si>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</si>
  <si>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</si>
  <si>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</si>
  <si>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</si>
  <si>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</si>
  <si>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</si>
  <si>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</si>
  <si>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</si>
  <si>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</si>
  <si>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</si>
  <si>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</si>
  <si>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</si>
  <si>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</si>
  <si>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</si>
  <si>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</si>
  <si>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</si>
  <si>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</si>
  <si>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</si>
  <si>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</si>
  <si>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</si>
  <si>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</si>
  <si>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</si>
  <si>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</si>
  <si>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</si>
  <si>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</si>
  <si>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</si>
  <si>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</si>
  <si>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</si>
  <si>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</si>
  <si>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</si>
  <si>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</si>
  <si>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</si>
  <si>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</si>
  <si>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</si>
  <si>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</si>
  <si>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</si>
  <si>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</si>
  <si>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</si>
  <si>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</si>
  <si>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</si>
  <si>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</si>
  <si>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</si>
  <si>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</si>
  <si>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</si>
  <si>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</si>
  <si>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</si>
  <si>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</si>
  <si>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</si>
  <si>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</si>
  <si>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</si>
  <si>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</si>
  <si>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</si>
  <si>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</si>
  <si>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</si>
  <si>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</si>
  <si>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</si>
  <si>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</si>
  <si>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</si>
  <si>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</si>
  <si>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</si>
  <si>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</si>
  <si>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</si>
  <si>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</si>
  <si>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</si>
  <si>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</si>
  <si>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</si>
  <si>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</si>
  <si>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</si>
  <si>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</si>
  <si>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</si>
  <si>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</si>
  <si>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</si>
  <si>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</si>
  <si>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</si>
  <si>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</si>
  <si>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</si>
  <si>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</si>
  <si>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</si>
  <si>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</si>
  <si>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</si>
  <si>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</si>
  <si>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</si>
  <si>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</si>
  <si>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</si>
  <si>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</si>
  <si>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</si>
  <si>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</si>
  <si>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</si>
  <si>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</si>
  <si>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</si>
  <si>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</si>
  <si>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</si>
  <si>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</si>
  <si>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</si>
  <si>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</si>
  <si>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</si>
  <si>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</si>
  <si>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</si>
  <si>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</si>
  <si>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</si>
  <si>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</si>
  <si>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</si>
  <si>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</si>
  <si>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</si>
  <si>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</si>
  <si>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</si>
  <si>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</si>
  <si>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</si>
  <si>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</si>
  <si>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</si>
  <si>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</si>
  <si>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</si>
  <si>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</si>
  <si>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</si>
  <si>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</si>
  <si>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</si>
  <si>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</si>
  <si>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</si>
  <si>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</si>
  <si>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</si>
  <si>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</si>
  <si>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</si>
  <si>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</si>
  <si>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</si>
  <si>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</si>
  <si>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</si>
  <si>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</si>
  <si>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</si>
  <si>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</si>
  <si>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</si>
  <si>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</si>
  <si>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</si>
  <si>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</si>
  <si>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</si>
  <si>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</si>
  <si>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</si>
  <si>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</si>
  <si>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</si>
  <si>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</si>
  <si>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</si>
  <si>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</si>
  <si>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</si>
  <si>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</si>
  <si>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</si>
  <si>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</si>
  <si>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</si>
  <si>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</si>
  <si>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</si>
  <si>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</si>
  <si>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</si>
  <si>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</si>
  <si>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</si>
  <si>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</si>
  <si>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</si>
  <si>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</si>
  <si>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</si>
  <si>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</si>
  <si>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</si>
  <si>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</si>
  <si>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</si>
  <si>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</si>
  <si>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</si>
  <si>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</si>
  <si>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</si>
  <si>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</si>
  <si>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</si>
  <si>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</si>
  <si>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</si>
  <si>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</si>
  <si>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</si>
  <si>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</si>
  <si>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</si>
  <si>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</si>
  <si>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</si>
  <si>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</si>
  <si>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</si>
  <si>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</si>
  <si>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</si>
  <si>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</si>
  <si>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</si>
  <si>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</si>
  <si>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</si>
  <si>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</si>
  <si>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</si>
  <si>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</si>
  <si>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</si>
  <si>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</si>
  <si>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</si>
  <si>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</si>
  <si>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</si>
  <si>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</si>
  <si>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</si>
  <si>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</si>
  <si>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</si>
  <si>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</si>
  <si>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</si>
  <si>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</si>
  <si>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</si>
  <si>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</si>
  <si>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</si>
  <si>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</si>
  <si>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</si>
  <si>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</si>
  <si>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</si>
  <si>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</si>
  <si>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</si>
  <si>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</si>
  <si>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</si>
  <si>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</si>
  <si>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</si>
  <si>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</si>
  <si>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</si>
  <si>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</si>
  <si>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</si>
  <si>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</si>
  <si>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</si>
  <si>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</si>
  <si>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</si>
  <si>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</si>
  <si>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</si>
  <si>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</si>
  <si>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</si>
  <si>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</si>
  <si>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</si>
  <si>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</si>
  <si>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</si>
  <si>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</si>
  <si>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</si>
  <si>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</si>
  <si>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</si>
  <si>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</si>
  <si>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</si>
  <si>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</si>
  <si>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</si>
  <si>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</si>
  <si>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</si>
  <si>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</si>
  <si>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</si>
  <si>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</si>
  <si>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</si>
  <si>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</si>
  <si>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</si>
  <si>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</si>
  <si>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</si>
  <si>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</si>
  <si>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</si>
  <si>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</si>
  <si>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</si>
  <si>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</si>
  <si>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</si>
  <si>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</si>
  <si>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</si>
  <si>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</si>
  <si>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</si>
  <si>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</si>
  <si>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</si>
  <si>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</si>
  <si>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</si>
  <si>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</si>
  <si>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</si>
  <si>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</si>
  <si>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</si>
  <si>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</si>
  <si>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</si>
  <si>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</si>
  <si>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</si>
  <si>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</si>
  <si>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</si>
  <si>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</si>
  <si>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</si>
  <si>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</si>
  <si>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</si>
  <si>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</si>
  <si>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</si>
  <si>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</si>
  <si>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</si>
  <si>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</si>
  <si>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</si>
  <si>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</si>
  <si>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</si>
  <si>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</si>
  <si>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</si>
  <si>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</si>
  <si>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</si>
  <si>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</si>
  <si>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</si>
  <si>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</si>
  <si>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</si>
  <si>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</si>
  <si>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</si>
  <si>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</si>
  <si>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</si>
  <si>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</si>
  <si>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Дата на съставяне: 28.05.2008</t>
  </si>
  <si>
    <t>28.05.2008</t>
  </si>
  <si>
    <t xml:space="preserve">Дата на съставяне:     28.05.2008                                 </t>
  </si>
  <si>
    <t>Дата  на съставяне: 28.05.2008</t>
  </si>
  <si>
    <t>Дата на съставяне:28.05.2008</t>
  </si>
  <si>
    <r>
      <t xml:space="preserve">Дата на съставяне: </t>
    </r>
    <r>
      <rPr>
        <sz val="10"/>
        <rFont val="Times New Roman"/>
        <family val="1"/>
      </rPr>
      <t>25.05.2008</t>
    </r>
  </si>
  <si>
    <t>01.01.2009-31.03.2009</t>
  </si>
  <si>
    <t>1.ЮНАЙТИД КОНСТРАКШЪНС  ЕНД  ДИВЕЛЪПМЪНТ  ООД</t>
  </si>
  <si>
    <t>1.Издателство ВЕРГИНА  АД  Гърция</t>
  </si>
  <si>
    <t>МЕН ИНВЕСТМЪНТ ГРУП  АД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</si>
</sst>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79">
      <selection activeCell="E14" sqref="E1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875</v>
      </c>
      <c r="F3" s="217" t="s">
        <v>2</v>
      </c>
      <c r="G3" s="172"/>
      <c r="H3" s="461">
        <v>131401376</v>
      </c>
    </row>
    <row r="4" spans="1:8" ht="15">
      <c r="A4" s="580" t="s">
        <v>3</v>
      </c>
      <c r="B4" s="578"/>
      <c r="C4" s="578"/>
      <c r="D4" s="578"/>
      <c r="E4" s="504" t="s">
        <v>865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451</v>
      </c>
      <c r="D11" s="151">
        <v>451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72</v>
      </c>
      <c r="D14" s="151">
        <v>72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68</v>
      </c>
      <c r="D15" s="151">
        <v>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30</v>
      </c>
      <c r="D17" s="151">
        <v>30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629</v>
      </c>
      <c r="D19" s="155">
        <f>SUM(D11:D18)</f>
        <v>630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</v>
      </c>
      <c r="H25" s="154">
        <f>H19+H20+H21</f>
        <v>18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-122</v>
      </c>
      <c r="H27" s="154">
        <f>SUM(H28:H30)</f>
        <v>-181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218</v>
      </c>
      <c r="H28" s="152">
        <v>159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-340</v>
      </c>
      <c r="H29" s="316">
        <v>-340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</v>
      </c>
      <c r="H31" s="152">
        <v>59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-110</v>
      </c>
      <c r="H33" s="154">
        <f>H27+H31+H32</f>
        <v>-122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25</v>
      </c>
      <c r="D34" s="155">
        <f>SUM(D35:D38)</f>
        <v>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608</v>
      </c>
      <c r="H36" s="154">
        <f>H25+H17+H33</f>
        <v>596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25</v>
      </c>
      <c r="D37" s="151">
        <v>25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125</v>
      </c>
      <c r="H39" s="158">
        <v>125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</v>
      </c>
      <c r="H44" s="152">
        <v>20</v>
      </c>
    </row>
    <row r="45" spans="1:15" ht="15">
      <c r="A45" s="235" t="s">
        <v>136</v>
      </c>
      <c r="B45" s="249" t="s">
        <v>137</v>
      </c>
      <c r="C45" s="155">
        <f>C34+C39+C44</f>
        <v>25</v>
      </c>
      <c r="D45" s="155">
        <f>D34+D39+D44</f>
        <v>25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147</v>
      </c>
      <c r="H48" s="152">
        <v>146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167</v>
      </c>
      <c r="H49" s="154">
        <f>SUM(H43:H48)</f>
        <v>166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48</v>
      </c>
      <c r="D54" s="151">
        <v>48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702</v>
      </c>
      <c r="D55" s="155">
        <f>D19+D20+D21+D27+D32+D45+D51+D53+D54</f>
        <v>703</v>
      </c>
      <c r="E55" s="237" t="s">
        <v>172</v>
      </c>
      <c r="F55" s="261" t="s">
        <v>173</v>
      </c>
      <c r="G55" s="154">
        <f>G49+G51+G52+G53+G54</f>
        <v>167</v>
      </c>
      <c r="H55" s="154">
        <f>H49+H51+H52+H53+H54</f>
        <v>166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</v>
      </c>
      <c r="H59" s="152">
        <v>39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8</v>
      </c>
      <c r="H60" s="152">
        <v>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165</v>
      </c>
      <c r="H61" s="154">
        <f>SUM(H62:H68)</f>
        <v>120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117</v>
      </c>
      <c r="H64" s="152">
        <v>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</v>
      </c>
      <c r="H66" s="152">
        <v>21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20</v>
      </c>
      <c r="H67" s="152">
        <v>19</v>
      </c>
    </row>
    <row r="68" spans="1:8" ht="15">
      <c r="A68" s="235" t="s">
        <v>211</v>
      </c>
      <c r="B68" s="241" t="s">
        <v>212</v>
      </c>
      <c r="C68" s="151">
        <v>184</v>
      </c>
      <c r="D68" s="151">
        <v>115</v>
      </c>
      <c r="E68" s="237" t="s">
        <v>213</v>
      </c>
      <c r="F68" s="242" t="s">
        <v>214</v>
      </c>
      <c r="G68" s="152">
        <v>6</v>
      </c>
      <c r="H68" s="152">
        <v>5</v>
      </c>
    </row>
    <row r="69" spans="1:8" ht="15">
      <c r="A69" s="235" t="s">
        <v>215</v>
      </c>
      <c r="B69" s="241" t="s">
        <v>216</v>
      </c>
      <c r="C69" s="151">
        <v>0</v>
      </c>
      <c r="D69" s="151">
        <v>0</v>
      </c>
      <c r="E69" s="251" t="s">
        <v>78</v>
      </c>
      <c r="F69" s="242" t="s">
        <v>217</v>
      </c>
      <c r="G69" s="152">
        <v>5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217</v>
      </c>
      <c r="H71" s="161">
        <f>H59+H60+H61+H69+H70</f>
        <v>172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184</v>
      </c>
      <c r="D75" s="155">
        <f>SUM(D67:D74)</f>
        <v>115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217</v>
      </c>
      <c r="H79" s="162">
        <f>H71+H74+H75+H76</f>
        <v>172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231</v>
      </c>
      <c r="D87" s="151">
        <v>241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231</v>
      </c>
      <c r="D91" s="155">
        <f>SUM(D87:D90)</f>
        <v>241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415</v>
      </c>
      <c r="D93" s="155">
        <f>D64+D75+D84+D91+D92</f>
        <v>356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1117</v>
      </c>
      <c r="D94" s="164">
        <f>D93+D55</f>
        <v>1059</v>
      </c>
      <c r="E94" s="449" t="s">
        <v>270</v>
      </c>
      <c r="F94" s="289" t="s">
        <v>271</v>
      </c>
      <c r="G94" s="165">
        <f>G36+G39+G55+G79</f>
        <v>1117</v>
      </c>
      <c r="H94" s="165">
        <f>H36+H39+H55+H79</f>
        <v>1059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1:8" ht="15">
      <c r="A99" s="575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857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D19">
      <selection activeCell="C37" sqref="C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01.01.2009-31.03.2009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</v>
      </c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</v>
      </c>
      <c r="D10" s="46">
        <v>39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</v>
      </c>
      <c r="D11" s="46">
        <v>5</v>
      </c>
      <c r="E11" s="300" t="s">
        <v>293</v>
      </c>
      <c r="F11" s="549" t="s">
        <v>294</v>
      </c>
      <c r="G11" s="550"/>
      <c r="H11" s="550">
        <v>0</v>
      </c>
    </row>
    <row r="12" spans="1:8" ht="12">
      <c r="A12" s="298" t="s">
        <v>295</v>
      </c>
      <c r="B12" s="299" t="s">
        <v>296</v>
      </c>
      <c r="C12" s="46">
        <v>2</v>
      </c>
      <c r="D12" s="46">
        <v>12</v>
      </c>
      <c r="E12" s="300" t="s">
        <v>78</v>
      </c>
      <c r="F12" s="549" t="s">
        <v>297</v>
      </c>
      <c r="G12" s="550">
        <v>25</v>
      </c>
      <c r="H12" s="550">
        <v>0</v>
      </c>
    </row>
    <row r="13" spans="1:18" ht="12">
      <c r="A13" s="298" t="s">
        <v>298</v>
      </c>
      <c r="B13" s="299" t="s">
        <v>299</v>
      </c>
      <c r="C13" s="46">
        <v>0</v>
      </c>
      <c r="D13" s="46">
        <v>3</v>
      </c>
      <c r="E13" s="301" t="s">
        <v>51</v>
      </c>
      <c r="F13" s="551" t="s">
        <v>300</v>
      </c>
      <c r="G13" s="548">
        <f>SUM(G9:G12)</f>
        <v>25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0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0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</v>
      </c>
      <c r="D19" s="49">
        <f>SUM(D9:D15)+D16</f>
        <v>62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0</v>
      </c>
      <c r="D22" s="46">
        <v>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</v>
      </c>
      <c r="D28" s="50">
        <f>D26+D19</f>
        <v>63</v>
      </c>
      <c r="E28" s="127" t="s">
        <v>339</v>
      </c>
      <c r="F28" s="554" t="s">
        <v>340</v>
      </c>
      <c r="G28" s="548">
        <f>G13+G15+G24</f>
        <v>25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63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12</v>
      </c>
      <c r="D33" s="49">
        <f>D28-D31+D32</f>
        <v>63</v>
      </c>
      <c r="E33" s="127" t="s">
        <v>353</v>
      </c>
      <c r="F33" s="554" t="s">
        <v>354</v>
      </c>
      <c r="G33" s="53">
        <f>G32-G31+G28</f>
        <v>25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63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63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1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63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25</v>
      </c>
      <c r="D42" s="53">
        <f>D33+D35+D39</f>
        <v>63</v>
      </c>
      <c r="E42" s="128" t="s">
        <v>380</v>
      </c>
      <c r="F42" s="129" t="s">
        <v>381</v>
      </c>
      <c r="G42" s="53">
        <f>G39+G33</f>
        <v>25</v>
      </c>
      <c r="H42" s="53">
        <f>H39+H33</f>
        <v>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8">
      <selection activeCell="E50" sqref="E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МЕН ИНВЕСТМЪНТ ГРУП 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01.01.2009-31.03.2009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0</v>
      </c>
      <c r="D10" s="54">
        <v>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</v>
      </c>
      <c r="D11" s="54">
        <v>-44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0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</v>
      </c>
      <c r="D20" s="55">
        <f>SUM(D10:D19)</f>
        <v>-43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-3</v>
      </c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>
        <v>-1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</v>
      </c>
      <c r="D43" s="55">
        <f>D42+D32+D20</f>
        <v>-47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241</v>
      </c>
      <c r="D44" s="132">
        <v>351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231</v>
      </c>
      <c r="D45" s="55">
        <f>D44+D43</f>
        <v>304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231</v>
      </c>
      <c r="D46" s="56">
        <v>304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9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01.01.2009-31.03.2009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218</v>
      </c>
      <c r="J11" s="58">
        <f>'справка №1-БАЛАНС'!H29+'справка №1-БАЛАНС'!H32</f>
        <v>-340</v>
      </c>
      <c r="K11" s="60"/>
      <c r="L11" s="344">
        <f>SUM(C11:K11)</f>
        <v>596</v>
      </c>
      <c r="M11" s="58">
        <f>'справка №1-БАЛАНС'!H39</f>
        <v>125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218</v>
      </c>
      <c r="J15" s="61">
        <f t="shared" si="2"/>
        <v>-340</v>
      </c>
      <c r="K15" s="61">
        <f t="shared" si="2"/>
        <v>0</v>
      </c>
      <c r="L15" s="344">
        <f t="shared" si="1"/>
        <v>596</v>
      </c>
      <c r="M15" s="61">
        <f t="shared" si="2"/>
        <v>125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</v>
      </c>
      <c r="J16" s="345">
        <f>+'справка №1-БАЛАНС'!G32</f>
        <v>0</v>
      </c>
      <c r="K16" s="60"/>
      <c r="L16" s="344">
        <f t="shared" si="1"/>
        <v>12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230</v>
      </c>
      <c r="J29" s="59">
        <f t="shared" si="6"/>
        <v>-340</v>
      </c>
      <c r="K29" s="59">
        <f t="shared" si="6"/>
        <v>0</v>
      </c>
      <c r="L29" s="344">
        <f t="shared" si="1"/>
        <v>608</v>
      </c>
      <c r="M29" s="59">
        <f t="shared" si="6"/>
        <v>125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230</v>
      </c>
      <c r="J32" s="59">
        <f t="shared" si="7"/>
        <v>-340</v>
      </c>
      <c r="K32" s="59">
        <f t="shared" si="7"/>
        <v>0</v>
      </c>
      <c r="L32" s="344">
        <f t="shared" si="1"/>
        <v>608</v>
      </c>
      <c r="M32" s="59">
        <f>M29+M30+M31</f>
        <v>125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3">
      <selection activeCell="L17" sqref="L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МЕН ИНВЕСТМЪНТ ГРУП 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01.01.2009-31.03.2009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451</v>
      </c>
      <c r="E9" s="189"/>
      <c r="F9" s="189"/>
      <c r="G9" s="74">
        <f>D9+E9-F9</f>
        <v>451</v>
      </c>
      <c r="H9" s="65"/>
      <c r="I9" s="65"/>
      <c r="J9" s="74">
        <f>G9+H9-I9</f>
        <v>451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451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</v>
      </c>
      <c r="E13" s="189">
        <v>0</v>
      </c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21</v>
      </c>
      <c r="L13" s="65">
        <v>1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>
        <v>0</v>
      </c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30</v>
      </c>
      <c r="E15" s="457"/>
      <c r="F15" s="457"/>
      <c r="G15" s="74">
        <f t="shared" si="2"/>
        <v>30</v>
      </c>
      <c r="H15" s="458"/>
      <c r="I15" s="458"/>
      <c r="J15" s="74">
        <f t="shared" si="3"/>
        <v>30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92</v>
      </c>
      <c r="E16" s="189"/>
      <c r="F16" s="189"/>
      <c r="G16" s="74">
        <f t="shared" si="2"/>
        <v>92</v>
      </c>
      <c r="H16" s="65"/>
      <c r="I16" s="65"/>
      <c r="J16" s="74">
        <f t="shared" si="3"/>
        <v>92</v>
      </c>
      <c r="K16" s="65">
        <v>11</v>
      </c>
      <c r="L16" s="65">
        <v>1</v>
      </c>
      <c r="M16" s="65"/>
      <c r="N16" s="74">
        <f t="shared" si="4"/>
        <v>12</v>
      </c>
      <c r="O16" s="65"/>
      <c r="P16" s="65"/>
      <c r="Q16" s="74">
        <f aca="true" t="shared" si="5" ref="Q16:Q25">N16+O16-P16</f>
        <v>12</v>
      </c>
      <c r="R16" s="74">
        <f aca="true" t="shared" si="6" ref="R16:R25">J16-Q16</f>
        <v>80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663</v>
      </c>
      <c r="E17" s="194">
        <f>SUM(E9:E16)</f>
        <v>0</v>
      </c>
      <c r="F17" s="194">
        <f>SUM(F9:F16)</f>
        <v>0</v>
      </c>
      <c r="G17" s="74">
        <f t="shared" si="2"/>
        <v>663</v>
      </c>
      <c r="H17" s="75">
        <f>SUM(H9:H16)</f>
        <v>0</v>
      </c>
      <c r="I17" s="75">
        <f>SUM(I9:I16)</f>
        <v>0</v>
      </c>
      <c r="J17" s="74">
        <f t="shared" si="3"/>
        <v>663</v>
      </c>
      <c r="K17" s="75">
        <f>SUM(K9:K16)</f>
        <v>32</v>
      </c>
      <c r="L17" s="75">
        <f>SUM(L9:L16)</f>
        <v>2</v>
      </c>
      <c r="M17" s="75">
        <f>SUM(M9:M16)</f>
        <v>0</v>
      </c>
      <c r="N17" s="74">
        <f t="shared" si="4"/>
        <v>34</v>
      </c>
      <c r="O17" s="75">
        <f>SUM(O9:O16)</f>
        <v>0</v>
      </c>
      <c r="P17" s="75">
        <f>SUM(P9:P16)</f>
        <v>0</v>
      </c>
      <c r="Q17" s="74">
        <f t="shared" si="5"/>
        <v>34</v>
      </c>
      <c r="R17" s="74">
        <f t="shared" si="6"/>
        <v>629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0</v>
      </c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>
        <v>0</v>
      </c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</v>
      </c>
      <c r="H27" s="70">
        <f t="shared" si="8"/>
        <v>0</v>
      </c>
      <c r="I27" s="70">
        <f t="shared" si="8"/>
        <v>0</v>
      </c>
      <c r="J27" s="71">
        <f t="shared" si="3"/>
        <v>25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25</v>
      </c>
      <c r="E30" s="189"/>
      <c r="F30" s="189"/>
      <c r="G30" s="74">
        <f t="shared" si="2"/>
        <v>25</v>
      </c>
      <c r="H30" s="72"/>
      <c r="I30" s="72"/>
      <c r="J30" s="74">
        <f t="shared" si="3"/>
        <v>25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</v>
      </c>
      <c r="H38" s="75">
        <f t="shared" si="12"/>
        <v>0</v>
      </c>
      <c r="I38" s="75">
        <f t="shared" si="12"/>
        <v>0</v>
      </c>
      <c r="J38" s="74">
        <f t="shared" si="3"/>
        <v>25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688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688</v>
      </c>
      <c r="H40" s="438">
        <f t="shared" si="13"/>
        <v>0</v>
      </c>
      <c r="I40" s="438">
        <f t="shared" si="13"/>
        <v>0</v>
      </c>
      <c r="J40" s="438">
        <f t="shared" si="13"/>
        <v>688</v>
      </c>
      <c r="K40" s="438">
        <f t="shared" si="13"/>
        <v>32</v>
      </c>
      <c r="L40" s="438">
        <f t="shared" si="13"/>
        <v>2</v>
      </c>
      <c r="M40" s="438">
        <f t="shared" si="13"/>
        <v>0</v>
      </c>
      <c r="N40" s="438">
        <f t="shared" si="13"/>
        <v>34</v>
      </c>
      <c r="O40" s="438">
        <f t="shared" si="13"/>
        <v>0</v>
      </c>
      <c r="P40" s="438">
        <f t="shared" si="13"/>
        <v>0</v>
      </c>
      <c r="Q40" s="438">
        <f t="shared" si="13"/>
        <v>34</v>
      </c>
      <c r="R40" s="438">
        <f t="shared" si="13"/>
        <v>654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D65" sqref="D6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МЕН ИНВЕСТМЪНТ ГРУП 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01.01.2009-31.03.2009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48</v>
      </c>
      <c r="D21" s="108">
        <v>48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114</v>
      </c>
      <c r="D28" s="108">
        <v>114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70</v>
      </c>
      <c r="D29" s="108">
        <v>70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184</v>
      </c>
      <c r="D43" s="104">
        <f>D24+D28+D29+D31+D30+D32+D33+D38</f>
        <v>184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232</v>
      </c>
      <c r="D44" s="103">
        <f>D43+D21+D19+D9</f>
        <v>232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147</v>
      </c>
      <c r="D52" s="103">
        <f>SUM(D53:D55)</f>
        <v>0</v>
      </c>
      <c r="E52" s="119">
        <f>C52-D52</f>
        <v>147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147</v>
      </c>
      <c r="D55" s="108"/>
      <c r="E55" s="119">
        <f t="shared" si="1"/>
        <v>147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28</v>
      </c>
      <c r="D64" s="108">
        <v>8</v>
      </c>
      <c r="E64" s="119">
        <f t="shared" si="1"/>
        <v>20</v>
      </c>
      <c r="F64" s="110"/>
    </row>
    <row r="65" spans="1:6" ht="12">
      <c r="A65" s="396" t="s">
        <v>710</v>
      </c>
      <c r="B65" s="397" t="s">
        <v>711</v>
      </c>
      <c r="C65" s="109">
        <v>28</v>
      </c>
      <c r="D65" s="109">
        <v>8</v>
      </c>
      <c r="E65" s="119">
        <f t="shared" si="1"/>
        <v>20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175</v>
      </c>
      <c r="D66" s="103">
        <f>D52+D56+D61+D62+D63+D64</f>
        <v>8</v>
      </c>
      <c r="E66" s="119">
        <f t="shared" si="1"/>
        <v>167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39</v>
      </c>
      <c r="D75" s="103">
        <f>D76+D78</f>
        <v>39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>
        <v>39</v>
      </c>
      <c r="D78" s="108">
        <v>39</v>
      </c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165</v>
      </c>
      <c r="D85" s="104">
        <f>SUM(D86:D90)+D94</f>
        <v>165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117</v>
      </c>
      <c r="D87" s="108">
        <v>117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22</v>
      </c>
      <c r="D89" s="108">
        <v>22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</v>
      </c>
      <c r="D91" s="108">
        <v>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20</v>
      </c>
      <c r="D94" s="108">
        <v>20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</v>
      </c>
      <c r="D95" s="108">
        <v>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209</v>
      </c>
      <c r="D96" s="104">
        <f>D85+D80+D75+D71+D95</f>
        <v>209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384</v>
      </c>
      <c r="D97" s="104">
        <f>D96+D68+D66</f>
        <v>217</v>
      </c>
      <c r="E97" s="104">
        <f>E96+E68+E66</f>
        <v>167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МЕН ИНВЕСТМЪНТ ГРУП 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01.01.2009-31.03.2009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D117" sqref="D11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МЕН ИНВЕСТМЪНТ ГРУП 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823</v>
      </c>
      <c r="B6" s="629" t="str">
        <f>'справка №1-БАЛАНС'!E5</f>
        <v>01.01.2009-31.03.2009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24" customHeight="1">
      <c r="A12" s="36" t="s">
        <v>873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874</v>
      </c>
      <c r="B116" s="40"/>
      <c r="C116" s="441">
        <v>25</v>
      </c>
      <c r="D116" s="441">
        <v>1</v>
      </c>
      <c r="E116" s="441"/>
      <c r="F116" s="443">
        <f>C116-E116</f>
        <v>25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25</v>
      </c>
      <c r="D131" s="429"/>
      <c r="E131" s="429">
        <f>SUM(E116:E130)</f>
        <v>0</v>
      </c>
      <c r="F131" s="442">
        <f>SUM(F116:F130)</f>
        <v>25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>
        <v>1</v>
      </c>
      <c r="B133" s="40"/>
      <c r="C133" s="441">
        <v>0</v>
      </c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purnarova</cp:lastModifiedBy>
  <cp:lastPrinted>2008-05-30T01:43:25Z</cp:lastPrinted>
  <dcterms:created xsi:type="dcterms:W3CDTF">2000-06-29T12:02:40Z</dcterms:created>
  <dcterms:modified xsi:type="dcterms:W3CDTF">2009-05-27T13:03:42Z</dcterms:modified>
  <cp:category/>
  <cp:version/>
  <cp:contentType/>
  <cp:contentStatus/>
</cp:coreProperties>
</file>