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<sst xmlns="http://schemas.openxmlformats.org/spreadsheetml/2006/main" count="1066" uniqueCount="874">
  <si>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</si>
  <si>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</si>
  <si>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</si>
  <si>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</si>
  <si>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</si>
  <si>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</si>
  <si>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</si>
  <si>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</si>
  <si>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</si>
  <si>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</si>
  <si>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</si>
  <si>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</si>
  <si>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</si>
  <si>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</si>
  <si>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</si>
  <si>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</si>
  <si>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</si>
  <si>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</si>
  <si>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</si>
  <si>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</si>
  <si>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</si>
  <si>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</si>
  <si>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</si>
  <si>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</si>
  <si>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</si>
  <si>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</si>
  <si>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</si>
  <si>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</si>
  <si>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</si>
  <si>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</si>
  <si>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</si>
  <si>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</si>
  <si>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</si>
  <si>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</si>
  <si>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</si>
  <si>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</si>
  <si>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</si>
  <si>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</si>
  <si>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</si>
  <si>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</si>
  <si>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</si>
  <si>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</si>
  <si>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</si>
  <si>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</si>
  <si>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</si>
  <si>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</si>
  <si>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</si>
  <si>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</si>
  <si>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</si>
  <si>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</si>
  <si>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</si>
  <si>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</si>
  <si>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</si>
  <si>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</si>
  <si>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</si>
  <si>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</si>
  <si>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</si>
  <si>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</si>
  <si>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</si>
  <si>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</si>
  <si>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</si>
  <si>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</si>
  <si>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</si>
  <si>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</si>
  <si>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</si>
  <si>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</si>
  <si>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</si>
  <si>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</si>
  <si>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</si>
  <si>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</si>
  <si>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</si>
  <si>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</si>
  <si>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</si>
  <si>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</si>
  <si>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</si>
  <si>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</si>
  <si>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</si>
  <si>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</si>
  <si>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</si>
  <si>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</si>
  <si>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</si>
  <si>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</si>
  <si>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</si>
  <si>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</si>
  <si>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</si>
  <si>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</si>
  <si>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</si>
  <si>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</si>
  <si>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</si>
  <si>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</si>
  <si>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</si>
  <si>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</si>
  <si>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</si>
  <si>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</si>
  <si>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</si>
  <si>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</si>
  <si>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</si>
  <si>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</si>
  <si>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</si>
  <si>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</si>
  <si>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</si>
  <si>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</si>
  <si>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</si>
  <si>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</si>
  <si>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</si>
  <si>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</si>
  <si>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</si>
  <si>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</si>
  <si>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</si>
  <si>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</si>
  <si>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</si>
  <si>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</si>
  <si>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</si>
  <si>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</si>
  <si>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</si>
  <si>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</si>
  <si>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</si>
  <si>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</si>
  <si>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</si>
  <si>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</si>
  <si>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</si>
  <si>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</si>
  <si>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</si>
  <si>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</si>
  <si>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</si>
  <si>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</si>
  <si>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</si>
  <si>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</si>
  <si>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</si>
  <si>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</si>
  <si>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</si>
  <si>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</si>
  <si>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</si>
  <si>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</si>
  <si>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</si>
  <si>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</si>
  <si>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</si>
  <si>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</si>
  <si>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</si>
  <si>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</si>
  <si>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</si>
  <si>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</si>
  <si>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</si>
  <si>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</si>
  <si>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</si>
  <si>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</si>
  <si>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</si>
  <si>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</si>
  <si>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</si>
  <si>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</si>
  <si>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</si>
  <si>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</si>
  <si>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</si>
  <si>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</si>
  <si>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</si>
  <si>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</si>
  <si>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</si>
  <si>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</si>
  <si>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</si>
  <si>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</si>
  <si>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</si>
  <si>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</si>
  <si>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</si>
  <si>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</si>
  <si>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</si>
  <si>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</si>
  <si>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</si>
  <si>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</si>
  <si>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</si>
  <si>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</si>
  <si>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</si>
  <si>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</si>
  <si>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</si>
  <si>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</si>
  <si>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</si>
  <si>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</si>
  <si>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</si>
  <si>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</si>
  <si>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</si>
  <si>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</si>
  <si>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</si>
  <si>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</si>
  <si>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</si>
  <si>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</si>
  <si>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</si>
  <si>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</si>
  <si>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</si>
  <si>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</si>
  <si>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</si>
  <si>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</si>
  <si>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</si>
  <si>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</si>
  <si>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</si>
  <si>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</si>
  <si>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</si>
  <si>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</si>
  <si>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</si>
  <si>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</si>
  <si>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</si>
  <si>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</si>
  <si>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</si>
  <si>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</si>
  <si>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</si>
  <si>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</si>
  <si>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</si>
  <si>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</si>
  <si>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</si>
  <si>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</si>
  <si>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</si>
  <si>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</si>
  <si>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</si>
  <si>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</si>
  <si>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</si>
  <si>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</si>
  <si>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</si>
  <si>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</si>
  <si>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</si>
  <si>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</si>
  <si>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</si>
  <si>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</si>
  <si>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</si>
  <si>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</si>
  <si>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</si>
  <si>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</si>
  <si>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</si>
  <si>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</si>
  <si>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</si>
  <si>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</si>
  <si>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</si>
  <si>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</si>
  <si>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</si>
  <si>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</si>
  <si>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</si>
  <si>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</si>
  <si>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</si>
  <si>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</si>
  <si>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</si>
  <si>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</si>
  <si>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</si>
  <si>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</si>
  <si>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</si>
  <si>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</si>
  <si>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</si>
  <si>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</si>
  <si>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</si>
  <si>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</si>
  <si>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</si>
  <si>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</si>
  <si>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</si>
  <si>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</si>
  <si>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</si>
  <si>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</si>
  <si>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</si>
  <si>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</si>
  <si>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</si>
  <si>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</si>
  <si>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</si>
  <si>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</si>
  <si>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</si>
  <si>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</si>
  <si>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</si>
  <si>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</si>
  <si>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</si>
  <si>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</si>
  <si>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</si>
  <si>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</si>
  <si>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</si>
  <si>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</si>
  <si>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</si>
  <si>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</si>
  <si>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</si>
  <si>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</si>
  <si>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</si>
  <si>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</si>
  <si>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</si>
  <si>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</si>
  <si>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</si>
  <si>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</si>
  <si>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</si>
  <si>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</si>
  <si>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</si>
  <si>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</si>
  <si>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</si>
  <si>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</si>
  <si>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</si>
  <si>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</si>
  <si>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</si>
  <si>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</si>
  <si>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</si>
  <si>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</si>
  <si>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</si>
  <si>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</si>
  <si>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</si>
  <si>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</si>
  <si>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</si>
  <si>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</si>
  <si>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</si>
  <si>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</si>
  <si>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</si>
  <si>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</si>
  <si>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</si>
  <si>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</si>
  <si>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</si>
  <si>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</si>
  <si>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</si>
  <si>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</si>
  <si>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</si>
  <si>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</si>
  <si>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</si>
  <si>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</si>
  <si>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</si>
  <si>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</si>
  <si>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</si>
  <si>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</si>
  <si>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</si>
  <si>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</si>
  <si>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</si>
  <si>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</si>
  <si>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</si>
  <si>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</si>
  <si>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</si>
  <si>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</si>
  <si>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</si>
  <si>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</si>
  <si>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</si>
  <si>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</si>
  <si>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</si>
  <si>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</si>
  <si>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</si>
  <si>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</si>
  <si>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</si>
  <si>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</si>
  <si>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</si>
  <si>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</si>
  <si>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</si>
  <si>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</si>
  <si>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</si>
  <si>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</si>
  <si>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</si>
  <si>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</si>
  <si>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</si>
  <si>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</si>
  <si>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</si>
  <si>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</si>
  <si>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</si>
  <si>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</si>
  <si>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</si>
  <si>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</si>
  <si>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</si>
  <si>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</si>
  <si>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</si>
  <si>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</si>
  <si>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</si>
  <si>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</si>
  <si>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</si>
  <si>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</si>
  <si>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</si>
  <si>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</si>
  <si>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</si>
  <si>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</si>
  <si>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</si>
  <si>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</si>
  <si>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</si>
  <si>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</si>
  <si>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</si>
  <si>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</si>
  <si>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</si>
  <si>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</si>
  <si>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</si>
  <si>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</si>
  <si>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</si>
  <si>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</si>
  <si>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</si>
  <si>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</si>
  <si>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</si>
  <si>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</si>
  <si>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</si>
  <si>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</si>
  <si>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</si>
  <si>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</si>
  <si>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</si>
  <si>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</si>
  <si>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</si>
  <si>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</si>
  <si>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</si>
  <si>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</si>
  <si>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</si>
  <si>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</si>
  <si>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</si>
  <si>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</si>
  <si>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</si>
  <si>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</si>
  <si>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</si>
  <si>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</si>
  <si>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</si>
  <si>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</si>
  <si>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</si>
  <si>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</si>
  <si>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</si>
  <si>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</si>
  <si>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</si>
  <si>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</si>
  <si>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</si>
  <si>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</si>
  <si>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</si>
  <si>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</si>
  <si>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</si>
  <si>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</si>
  <si>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</si>
  <si>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</si>
  <si>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</si>
  <si>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</si>
  <si>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</si>
  <si>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</si>
  <si>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</si>
  <si>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</si>
  <si>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</si>
  <si>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</si>
  <si>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</si>
  <si>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</si>
  <si>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</si>
  <si>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</si>
  <si>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</si>
  <si>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</si>
  <si>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</si>
  <si>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</si>
  <si>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</si>
  <si>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</si>
  <si>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</si>
  <si>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</si>
  <si>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</si>
  <si>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</si>
  <si>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</si>
  <si>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</si>
  <si>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</si>
  <si>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</si>
  <si>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</si>
  <si>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</si>
  <si>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</si>
  <si>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</si>
  <si>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</si>
  <si>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</si>
  <si>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</si>
  <si>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</si>
  <si>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</si>
  <si>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</si>
  <si>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</si>
  <si>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</si>
  <si>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</si>
  <si>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</si>
  <si>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</si>
  <si>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</si>
  <si>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</si>
  <si>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</si>
  <si>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</si>
  <si>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</si>
  <si>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</si>
  <si>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</si>
  <si>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</si>
  <si>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</si>
  <si>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</si>
  <si>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</si>
  <si>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</si>
  <si>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</si>
  <si>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</si>
  <si>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</si>
  <si>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</si>
  <si>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</si>
  <si>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</si>
  <si>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</si>
  <si>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</si>
  <si>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</si>
  <si>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</si>
  <si>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</si>
  <si>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</si>
  <si>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</si>
  <si>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</si>
  <si>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</si>
  <si>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</si>
  <si>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</si>
  <si>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</si>
  <si>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</si>
  <si>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</si>
  <si>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</si>
  <si>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</si>
  <si>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</si>
  <si>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</si>
  <si>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</si>
  <si>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</si>
  <si>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</si>
  <si>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</si>
  <si>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</si>
  <si>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</si>
  <si>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</si>
  <si>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</si>
  <si>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</si>
  <si>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</si>
  <si>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</si>
  <si>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</si>
  <si>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</si>
  <si>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</si>
  <si>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</si>
  <si>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</si>
  <si>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</si>
  <si>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</si>
  <si>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</si>
  <si>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</si>
  <si>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</si>
  <si>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</si>
  <si>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</si>
  <si>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</si>
  <si>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</si>
  <si>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</si>
  <si>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</si>
  <si>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</si>
  <si>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</si>
  <si>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</si>
  <si>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</si>
  <si>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</si>
  <si>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</si>
  <si>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</si>
  <si>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</si>
  <si>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</si>
  <si>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</si>
  <si>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</si>
  <si>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</si>
  <si>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</si>
  <si>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</si>
  <si>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</si>
  <si>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</si>
  <si>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</si>
  <si>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</si>
  <si>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</si>
  <si>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</si>
  <si>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</si>
  <si>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</si>
  <si>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</si>
  <si>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</si>
  <si>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</si>
  <si>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</si>
  <si>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</si>
  <si>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</si>
  <si>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</si>
  <si>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</si>
  <si>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</si>
  <si>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</si>
  <si>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</si>
  <si>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</si>
  <si>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</si>
  <si>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</si>
  <si>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</si>
  <si>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</si>
  <si>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</si>
  <si>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</si>
  <si>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</si>
  <si>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</si>
  <si>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</si>
  <si>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</si>
  <si>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</si>
  <si>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</si>
  <si>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</si>
  <si>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</si>
  <si>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</si>
  <si>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</si>
  <si>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</si>
  <si>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</si>
  <si>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</si>
  <si>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</si>
  <si>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</si>
  <si>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</si>
  <si>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</si>
  <si>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</si>
  <si>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</si>
  <si>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</si>
  <si>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</si>
  <si>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</si>
  <si>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</si>
  <si>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</si>
  <si>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</si>
  <si>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</si>
  <si>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</si>
  <si>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</si>
  <si>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</si>
  <si>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</si>
  <si>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</si>
  <si>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</si>
  <si>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</si>
  <si>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</si>
  <si>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</si>
  <si>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</si>
  <si>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</si>
  <si>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</si>
  <si>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</si>
  <si>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</si>
  <si>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</si>
  <si>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</si>
  <si>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</si>
  <si>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</si>
  <si>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</si>
  <si>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</si>
  <si>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</si>
  <si>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</si>
  <si>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</si>
  <si>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</si>
  <si>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</si>
  <si>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</si>
  <si>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</si>
  <si>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</si>
  <si>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</si>
  <si>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</si>
  <si>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</si>
  <si>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</si>
  <si>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</si>
  <si>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</si>
  <si>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</si>
  <si>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</si>
  <si>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</si>
  <si>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</si>
  <si>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</si>
  <si>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</si>
  <si>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</si>
  <si>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</si>
  <si>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</si>
  <si>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</si>
  <si>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</si>
  <si>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</si>
  <si>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</si>
  <si>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</si>
  <si>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</si>
  <si>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</si>
  <si>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</si>
  <si>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</si>
  <si>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</si>
  <si>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</si>
  <si>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</si>
  <si>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</si>
  <si>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</si>
  <si>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</si>
  <si>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</si>
  <si>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</si>
  <si>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</si>
  <si>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</si>
  <si>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</si>
  <si>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</si>
  <si>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</si>
  <si>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</si>
  <si>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</si>
  <si>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</si>
  <si>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</si>
  <si>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</si>
  <si>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</si>
  <si>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</si>
  <si>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</si>
  <si>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</si>
  <si>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</si>
  <si>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</si>
  <si>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</si>
  <si>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</si>
  <si>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</si>
  <si>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</si>
  <si>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</si>
  <si>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</si>
  <si>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</si>
  <si>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</si>
  <si>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</si>
  <si>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</si>
  <si>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</si>
  <si>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</si>
  <si>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</si>
  <si>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</si>
  <si>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</si>
  <si>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</si>
  <si>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</si>
  <si>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</si>
  <si>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</si>
  <si>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</si>
  <si>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</si>
  <si>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</si>
  <si>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</si>
  <si>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</si>
  <si>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</si>
  <si>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</si>
  <si>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</si>
  <si>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</si>
  <si>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</si>
  <si>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</si>
  <si>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</si>
  <si>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</si>
  <si>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</si>
  <si>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</si>
  <si>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</si>
  <si>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</si>
  <si>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</si>
  <si>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</si>
  <si>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</si>
  <si>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</si>
  <si>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</si>
  <si>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</si>
  <si>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</si>
  <si>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</si>
  <si>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</si>
  <si>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</si>
  <si>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</si>
  <si>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</si>
  <si>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</si>
  <si>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</si>
  <si>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</si>
  <si>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</si>
  <si>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</si>
  <si>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</si>
  <si>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</si>
  <si>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</si>
  <si>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</si>
  <si>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</si>
  <si>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</si>
  <si>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</si>
  <si>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</si>
  <si>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</si>
  <si>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</si>
  <si>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</si>
  <si>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</si>
  <si>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</si>
  <si>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</si>
  <si>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</si>
  <si>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</si>
  <si>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</si>
  <si>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</si>
  <si>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</si>
  <si>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</si>
  <si>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</si>
  <si>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</si>
  <si>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</si>
  <si>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</si>
  <si>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</si>
  <si>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</si>
  <si>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</si>
  <si>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</si>
  <si>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</si>
  <si>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</si>
  <si>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</si>
  <si>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</si>
  <si>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</si>
  <si>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</si>
  <si>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</si>
  <si>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</si>
  <si>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</si>
  <si>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</si>
  <si>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</si>
  <si>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</si>
  <si>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</si>
  <si>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</si>
  <si>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</si>
  <si>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</si>
  <si>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</si>
  <si>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</si>
  <si>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</si>
  <si>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</si>
  <si>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</si>
  <si>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</si>
  <si>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</si>
  <si>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</si>
  <si>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</si>
  <si>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</si>
  <si>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</si>
  <si>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</si>
  <si>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</si>
  <si>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</si>
  <si>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</si>
  <si>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</si>
  <si>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</si>
  <si>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</si>
  <si>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</si>
  <si>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</si>
  <si>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</si>
  <si>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</si>
  <si>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</si>
  <si>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</si>
  <si>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</si>
  <si>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</si>
  <si>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</si>
  <si>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</si>
  <si>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</si>
  <si>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</si>
  <si>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</si>
  <si>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</si>
  <si>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</si>
  <si>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</si>
  <si>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</si>
  <si>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</si>
  <si>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</si>
  <si>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</si>
  <si>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</si>
  <si>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</si>
  <si>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</si>
  <si>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</si>
  <si>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</si>
  <si>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</si>
  <si>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</si>
  <si>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</si>
  <si>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</si>
  <si>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</si>
  <si>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</si>
  <si>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</si>
  <si>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</si>
  <si>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</si>
  <si>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</si>
  <si>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</si>
  <si>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</si>
  <si>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</si>
  <si>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</si>
  <si>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</si>
  <si>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</si>
  <si>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</si>
  <si>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</si>
  <si>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</si>
  <si>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</si>
  <si>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</si>
  <si>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</si>
  <si>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</si>
  <si>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</si>
  <si>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</si>
  <si>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</si>
  <si>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</si>
  <si>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</si>
  <si>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</si>
  <si>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</si>
  <si>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</si>
  <si>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</si>
  <si>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</si>
  <si>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</si>
  <si>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</si>
  <si>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</si>
  <si>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</si>
  <si>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</si>
  <si>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</si>
  <si>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</si>
  <si>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</si>
  <si>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</si>
  <si>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</si>
  <si>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</si>
  <si>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</si>
  <si>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</si>
  <si>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</si>
  <si>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</si>
  <si>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</si>
  <si>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</si>
  <si>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</si>
  <si>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</si>
  <si>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</si>
  <si>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</si>
  <si>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</si>
  <si>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</si>
  <si>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</si>
  <si>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</si>
  <si>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</si>
  <si>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</si>
  <si>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</si>
  <si>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</si>
  <si>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</si>
  <si>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</si>
  <si>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НЕДВИЖИМИ ИМОТИ СОФИЯ АДСИЦ</t>
  </si>
  <si>
    <t>Дата на съставяне:23.01.2015</t>
  </si>
  <si>
    <t>Дата на съставяне: 23.01.2015</t>
  </si>
  <si>
    <t xml:space="preserve">Дата  на съставяне: 23.01.2015                                                                                                                                </t>
  </si>
  <si>
    <t xml:space="preserve">Дата на съставяне:23.01.2015                         </t>
  </si>
  <si>
    <t xml:space="preserve">Дата на съставяне:      23.01.2015                                 </t>
  </si>
  <si>
    <t>Съставител: С. Арсов</t>
  </si>
  <si>
    <t>Ръководител:Т. Петрова и И. Ярков</t>
  </si>
  <si>
    <t xml:space="preserve">Съставител: С. Арсов </t>
  </si>
  <si>
    <t>Арсов</t>
  </si>
  <si>
    <t>Т. Петрова и И. Ярков</t>
  </si>
  <si>
    <t>Ръководител: Т. Петрова и И. Ярков</t>
  </si>
  <si>
    <t>С. Арсов</t>
  </si>
  <si>
    <t>Ръководител: Т. Петрова и И. Ярков.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</si>
</sst>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9"/>
      <name val="Times New Roman Cyr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23" fillId="34" borderId="10" xfId="65" applyNumberFormat="1" applyFont="1" applyFill="1" applyBorder="1" applyProtection="1">
      <alignment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0" zoomScaleNormal="80" zoomScalePageLayoutView="0" workbookViewId="0" topLeftCell="A67">
      <selection activeCell="C98" sqref="C98:E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1" t="s">
        <v>860</v>
      </c>
      <c r="F3" s="217" t="s">
        <v>2</v>
      </c>
      <c r="G3" s="172"/>
      <c r="H3" s="460">
        <v>131550406</v>
      </c>
    </row>
    <row r="4" spans="1:8" ht="15">
      <c r="A4" s="576" t="s">
        <v>3</v>
      </c>
      <c r="B4" s="582"/>
      <c r="C4" s="582"/>
      <c r="D4" s="582"/>
      <c r="E4" s="503" t="s">
        <v>859</v>
      </c>
      <c r="F4" s="578" t="s">
        <v>4</v>
      </c>
      <c r="G4" s="579"/>
      <c r="H4" s="460" t="s">
        <v>159</v>
      </c>
    </row>
    <row r="5" spans="1:8" ht="15">
      <c r="A5" s="576" t="s">
        <v>5</v>
      </c>
      <c r="B5" s="577"/>
      <c r="C5" s="577"/>
      <c r="D5" s="577"/>
      <c r="E5" s="504">
        <v>42004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14086</v>
      </c>
      <c r="D11" s="151">
        <v>0</v>
      </c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>
        <v>2860</v>
      </c>
      <c r="D12" s="151">
        <v>0</v>
      </c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16946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3818</v>
      </c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844</v>
      </c>
      <c r="H21" s="156">
        <f>SUM(H22:H24)</f>
        <v>844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844</v>
      </c>
      <c r="H22" s="152">
        <v>844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4662</v>
      </c>
      <c r="H25" s="154">
        <f>H19+H20+H21</f>
        <v>844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-1617</v>
      </c>
      <c r="H27" s="154">
        <f>SUM(H28:H30)</f>
        <v>-5445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-1617</v>
      </c>
      <c r="H29" s="316">
        <v>-5445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3828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-280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-1897</v>
      </c>
      <c r="H33" s="154">
        <f>H27+H31+H32</f>
        <v>-1617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3415</v>
      </c>
      <c r="H36" s="154">
        <f>H25+H17+H33</f>
        <v>-123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30156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30156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16946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30156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79+70</f>
        <v>149</v>
      </c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25</v>
      </c>
      <c r="H61" s="154">
        <f>SUM(H62:H68)</f>
        <v>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4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19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/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>
        <v>3</v>
      </c>
      <c r="D68" s="151"/>
      <c r="E68" s="237" t="s">
        <v>213</v>
      </c>
      <c r="F68" s="242" t="s">
        <v>214</v>
      </c>
      <c r="G68" s="152"/>
      <c r="H68" s="152">
        <v>52</v>
      </c>
    </row>
    <row r="69" spans="1:8" ht="15">
      <c r="A69" s="235" t="s">
        <v>215</v>
      </c>
      <c r="B69" s="241" t="s">
        <v>216</v>
      </c>
      <c r="C69" s="151">
        <v>15267</v>
      </c>
      <c r="D69" s="151"/>
      <c r="E69" s="251" t="s">
        <v>78</v>
      </c>
      <c r="F69" s="242" t="s">
        <v>217</v>
      </c>
      <c r="G69" s="152">
        <v>99</v>
      </c>
      <c r="H69" s="152">
        <v>72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273</v>
      </c>
      <c r="H71" s="161">
        <f>H59+H60+H61+H69+H70</f>
        <v>124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1602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16872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273</v>
      </c>
      <c r="H79" s="162">
        <f>H71+H74+H75+H76</f>
        <v>124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25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26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16898</v>
      </c>
      <c r="D93" s="155">
        <f>D64+D75+D84+D91+D92</f>
        <v>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33844</v>
      </c>
      <c r="D94" s="164">
        <f>D93+D55</f>
        <v>1</v>
      </c>
      <c r="E94" s="449" t="s">
        <v>270</v>
      </c>
      <c r="F94" s="289" t="s">
        <v>271</v>
      </c>
      <c r="G94" s="165">
        <f>G36+G39+G55+G79</f>
        <v>33844</v>
      </c>
      <c r="H94" s="165">
        <f>H36+H39+H55+H79</f>
        <v>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862</v>
      </c>
      <c r="B98" s="432"/>
      <c r="C98" s="580" t="s">
        <v>866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8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D50" sqref="D50:H50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2" t="s">
        <v>273</v>
      </c>
      <c r="B1" s="462"/>
      <c r="C1" s="463"/>
      <c r="D1" s="464"/>
      <c r="E1" s="465"/>
      <c r="F1" s="465"/>
      <c r="G1" s="543"/>
      <c r="H1" s="543"/>
    </row>
    <row r="2" spans="1:8" ht="15">
      <c r="A2" s="466" t="s">
        <v>1</v>
      </c>
      <c r="B2" s="585" t="str">
        <f>'справка №1-БАЛАНС'!E3</f>
        <v>НЕДВИЖИМИ ИМОТИ СОФИЯ АДСИЦ</v>
      </c>
      <c r="C2" s="585"/>
      <c r="D2" s="585"/>
      <c r="E2" s="585"/>
      <c r="F2" s="587" t="s">
        <v>2</v>
      </c>
      <c r="G2" s="587"/>
      <c r="H2" s="525">
        <f>'справка №1-БАЛАНС'!H3</f>
        <v>131550406</v>
      </c>
    </row>
    <row r="3" spans="1:8" ht="15">
      <c r="A3" s="466" t="s">
        <v>274</v>
      </c>
      <c r="B3" s="585" t="str">
        <f>'справка №1-БАЛАНС'!E4</f>
        <v>неконсолидиран</v>
      </c>
      <c r="C3" s="585"/>
      <c r="D3" s="585"/>
      <c r="E3" s="585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6" t="s">
        <v>5</v>
      </c>
      <c r="B4" s="586">
        <f>'справка №1-БАЛАНС'!E5</f>
        <v>42004</v>
      </c>
      <c r="C4" s="586"/>
      <c r="D4" s="586"/>
      <c r="E4" s="314"/>
      <c r="F4" s="465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8" t="s">
        <v>285</v>
      </c>
      <c r="G9" s="575"/>
      <c r="H9" s="575"/>
    </row>
    <row r="10" spans="1:8" ht="12">
      <c r="A10" s="298" t="s">
        <v>286</v>
      </c>
      <c r="B10" s="299" t="s">
        <v>287</v>
      </c>
      <c r="C10" s="46">
        <v>65</v>
      </c>
      <c r="D10" s="46">
        <v>22</v>
      </c>
      <c r="E10" s="298" t="s">
        <v>288</v>
      </c>
      <c r="F10" s="548" t="s">
        <v>289</v>
      </c>
      <c r="G10" s="575"/>
      <c r="H10" s="575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8" t="s">
        <v>293</v>
      </c>
      <c r="G11" s="575">
        <v>158</v>
      </c>
      <c r="H11" s="575"/>
    </row>
    <row r="12" spans="1:8" ht="12">
      <c r="A12" s="298" t="s">
        <v>294</v>
      </c>
      <c r="B12" s="299" t="s">
        <v>295</v>
      </c>
      <c r="C12" s="46">
        <v>18</v>
      </c>
      <c r="D12" s="46">
        <v>47</v>
      </c>
      <c r="E12" s="300" t="s">
        <v>78</v>
      </c>
      <c r="F12" s="548" t="s">
        <v>296</v>
      </c>
      <c r="G12" s="575">
        <v>52</v>
      </c>
      <c r="H12" s="575">
        <v>10271</v>
      </c>
    </row>
    <row r="13" spans="1:18" ht="12">
      <c r="A13" s="298" t="s">
        <v>297</v>
      </c>
      <c r="B13" s="299" t="s">
        <v>298</v>
      </c>
      <c r="C13" s="46">
        <v>2</v>
      </c>
      <c r="D13" s="46">
        <v>3</v>
      </c>
      <c r="E13" s="301" t="s">
        <v>51</v>
      </c>
      <c r="F13" s="550" t="s">
        <v>299</v>
      </c>
      <c r="G13" s="547">
        <f>SUM(G9:G12)</f>
        <v>210</v>
      </c>
      <c r="H13" s="547">
        <f>SUM(H9:H12)</f>
        <v>10271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/>
      <c r="D14" s="46">
        <v>8522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/>
    </row>
    <row r="16" spans="1:8" ht="12">
      <c r="A16" s="298" t="s">
        <v>306</v>
      </c>
      <c r="B16" s="299" t="s">
        <v>307</v>
      </c>
      <c r="C16" s="47">
        <v>1</v>
      </c>
      <c r="D16" s="47"/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86</v>
      </c>
      <c r="D19" s="49">
        <f>SUM(D9:D15)+D16</f>
        <v>8594</v>
      </c>
      <c r="E19" s="304" t="s">
        <v>316</v>
      </c>
      <c r="F19" s="551" t="s">
        <v>317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309</v>
      </c>
      <c r="D22" s="46">
        <v>149</v>
      </c>
      <c r="E22" s="304" t="s">
        <v>325</v>
      </c>
      <c r="F22" s="551" t="s">
        <v>326</v>
      </c>
      <c r="G22" s="549"/>
      <c r="H22" s="549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/>
      <c r="H23" s="549">
        <v>2300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3" t="s">
        <v>333</v>
      </c>
      <c r="G24" s="547">
        <f>SUM(G19:G23)</f>
        <v>0</v>
      </c>
      <c r="H24" s="547">
        <f>SUM(H19:H23)</f>
        <v>2300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95</v>
      </c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404</v>
      </c>
      <c r="D26" s="49">
        <f>SUM(D22:D25)</f>
        <v>149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0">
        <f>C26+C19</f>
        <v>490</v>
      </c>
      <c r="D28" s="50">
        <f>D26+D19</f>
        <v>8743</v>
      </c>
      <c r="E28" s="127" t="s">
        <v>338</v>
      </c>
      <c r="F28" s="553" t="s">
        <v>339</v>
      </c>
      <c r="G28" s="547">
        <f>G13+G15+G24</f>
        <v>210</v>
      </c>
      <c r="H28" s="547">
        <f>H13+H15+H24</f>
        <v>12571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3828</v>
      </c>
      <c r="E30" s="127" t="s">
        <v>342</v>
      </c>
      <c r="F30" s="553" t="s">
        <v>343</v>
      </c>
      <c r="G30" s="53">
        <f>IF((C28-G28)&gt;0,C28-G28,0)</f>
        <v>280</v>
      </c>
      <c r="H30" s="53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849</v>
      </c>
      <c r="B31" s="306" t="s">
        <v>344</v>
      </c>
      <c r="C31" s="46"/>
      <c r="D31" s="46"/>
      <c r="E31" s="296" t="s">
        <v>852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1" t="s">
        <v>349</v>
      </c>
      <c r="G32" s="549"/>
      <c r="H32" s="549"/>
    </row>
    <row r="33" spans="1:18" ht="12">
      <c r="A33" s="128" t="s">
        <v>350</v>
      </c>
      <c r="B33" s="306" t="s">
        <v>351</v>
      </c>
      <c r="C33" s="49">
        <f>C28-C31+C32</f>
        <v>490</v>
      </c>
      <c r="D33" s="49">
        <f>D28-D31+D32</f>
        <v>8743</v>
      </c>
      <c r="E33" s="127" t="s">
        <v>352</v>
      </c>
      <c r="F33" s="553" t="s">
        <v>353</v>
      </c>
      <c r="G33" s="53">
        <f>G32-G31+G28</f>
        <v>210</v>
      </c>
      <c r="H33" s="53">
        <f>H32-H31+H28</f>
        <v>12571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3828</v>
      </c>
      <c r="E34" s="128" t="s">
        <v>356</v>
      </c>
      <c r="F34" s="553" t="s">
        <v>357</v>
      </c>
      <c r="G34" s="547">
        <f>IF((C33-G33)&gt;0,C33-G33,0)</f>
        <v>280</v>
      </c>
      <c r="H34" s="547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59">
        <f>+IF((G33-C33-C35)&gt;0,G33-C33-C35,0)</f>
        <v>0</v>
      </c>
      <c r="D39" s="459">
        <f>+IF((H33-D33-D35)&gt;0,H33-D33-D35,0)</f>
        <v>3828</v>
      </c>
      <c r="E39" s="313" t="s">
        <v>368</v>
      </c>
      <c r="F39" s="557" t="s">
        <v>369</v>
      </c>
      <c r="G39" s="558">
        <f>IF(G34&gt;0,IF(C35+G34&lt;0,0,C35+G34),IF(C34-C35&lt;0,C35-C34,0))</f>
        <v>280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3828</v>
      </c>
      <c r="E41" s="127" t="s">
        <v>375</v>
      </c>
      <c r="F41" s="570" t="s">
        <v>376</v>
      </c>
      <c r="G41" s="52">
        <f>IF(C39=0,IF(G39-G40&gt;0,G39-G40+C40,0),IF(C39-C40&lt;0,C40-C39+G40,0))</f>
        <v>280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3">
        <f>C33+C35+C39</f>
        <v>490</v>
      </c>
      <c r="D42" s="53">
        <f>D33+D35+D39</f>
        <v>12571</v>
      </c>
      <c r="E42" s="128" t="s">
        <v>379</v>
      </c>
      <c r="F42" s="129" t="s">
        <v>380</v>
      </c>
      <c r="G42" s="53">
        <f>G39+G33</f>
        <v>490</v>
      </c>
      <c r="H42" s="53">
        <f>H39+H33</f>
        <v>12571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8" t="s">
        <v>857</v>
      </c>
      <c r="B45" s="588"/>
      <c r="C45" s="588"/>
      <c r="D45" s="588"/>
      <c r="E45" s="588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2" t="s">
        <v>272</v>
      </c>
      <c r="B48" s="574">
        <v>42027</v>
      </c>
      <c r="C48" s="427" t="s">
        <v>868</v>
      </c>
      <c r="D48" s="583" t="s">
        <v>869</v>
      </c>
      <c r="E48" s="583"/>
      <c r="F48" s="583"/>
      <c r="G48" s="583"/>
      <c r="H48" s="583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779</v>
      </c>
      <c r="D50" s="584" t="s">
        <v>870</v>
      </c>
      <c r="E50" s="584"/>
      <c r="F50" s="584"/>
      <c r="G50" s="584"/>
      <c r="H50" s="584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52" sqref="B5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382</v>
      </c>
      <c r="B4" s="469" t="str">
        <f>'справка №1-БАЛАНС'!E3</f>
        <v>НЕДВИЖИМИ ИМОТИ СОФИЯ АДСИЦ</v>
      </c>
      <c r="C4" s="540" t="s">
        <v>2</v>
      </c>
      <c r="D4" s="540">
        <f>'справка №1-БАЛАНС'!H3</f>
        <v>131550406</v>
      </c>
      <c r="E4" s="323"/>
      <c r="F4" s="323"/>
    </row>
    <row r="5" spans="1:4" ht="15">
      <c r="A5" s="469" t="s">
        <v>274</v>
      </c>
      <c r="B5" s="469" t="str">
        <f>'справка №1-БАЛАНС'!E4</f>
        <v>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0" t="s">
        <v>5</v>
      </c>
      <c r="B6" s="505">
        <f>'справка №1-БАЛАНС'!E5</f>
        <v>42004</v>
      </c>
      <c r="C6" s="471"/>
      <c r="D6" s="472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227</v>
      </c>
      <c r="D10" s="54">
        <v>220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-67</v>
      </c>
      <c r="D11" s="54">
        <v>-1174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-19</v>
      </c>
      <c r="D13" s="54">
        <v>-89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343</v>
      </c>
      <c r="D14" s="54">
        <v>-2107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474</v>
      </c>
      <c r="D20" s="55">
        <f>SUM(D10:D19)</f>
        <v>-3150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f>-15034-15319</f>
        <v>-30353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12376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>
        <v>-8508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-30353</v>
      </c>
      <c r="D32" s="55">
        <f>SUM(D22:D31)</f>
        <v>3868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>
        <v>30226</v>
      </c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/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-228</v>
      </c>
      <c r="D39" s="54">
        <v>-148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-570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-94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29904</v>
      </c>
      <c r="D42" s="55">
        <f>SUM(D34:D41)</f>
        <v>-718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25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26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26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866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871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K42" sqref="K42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1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1" customFormat="1" ht="15" customHeight="1">
      <c r="A3" s="466" t="s">
        <v>1</v>
      </c>
      <c r="B3" s="592" t="str">
        <f>'справка №1-БАЛАНС'!E3</f>
        <v>НЕДВИЖИМИ ИМОТИ СОФИЯ АДСИЦ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131550406</v>
      </c>
      <c r="N3" s="2"/>
    </row>
    <row r="4" spans="1:15" s="531" customFormat="1" ht="13.5" customHeight="1">
      <c r="A4" s="466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1" customFormat="1" ht="12.75" customHeight="1">
      <c r="A5" s="466" t="s">
        <v>5</v>
      </c>
      <c r="B5" s="596">
        <f>'справка №1-БАЛАНС'!E5</f>
        <v>42004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2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2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650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844</v>
      </c>
      <c r="G11" s="58">
        <f>'справка №1-БАЛАНС'!H23</f>
        <v>0</v>
      </c>
      <c r="H11" s="60"/>
      <c r="I11" s="58">
        <f>'справка №1-БАЛАНС'!H28+'справка №1-БАЛАНС'!H31</f>
        <v>3828</v>
      </c>
      <c r="J11" s="58">
        <f>'справка №1-БАЛАНС'!H29+'справка №1-БАЛАНС'!H32</f>
        <v>-5445</v>
      </c>
      <c r="K11" s="60"/>
      <c r="L11" s="344">
        <f>SUM(C11:K11)</f>
        <v>-123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650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844</v>
      </c>
      <c r="G15" s="61">
        <f t="shared" si="2"/>
        <v>0</v>
      </c>
      <c r="H15" s="61">
        <f t="shared" si="2"/>
        <v>0</v>
      </c>
      <c r="I15" s="61">
        <f t="shared" si="2"/>
        <v>3828</v>
      </c>
      <c r="J15" s="61">
        <f t="shared" si="2"/>
        <v>-5445</v>
      </c>
      <c r="K15" s="61">
        <f t="shared" si="2"/>
        <v>0</v>
      </c>
      <c r="L15" s="344">
        <f t="shared" si="1"/>
        <v>-123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-280</v>
      </c>
      <c r="K16" s="60"/>
      <c r="L16" s="344">
        <f t="shared" si="1"/>
        <v>-280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>
        <v>-3828</v>
      </c>
      <c r="J20" s="60">
        <v>3828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3818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3818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500</v>
      </c>
      <c r="B22" s="8" t="s">
        <v>501</v>
      </c>
      <c r="C22" s="185"/>
      <c r="D22" s="185"/>
      <c r="E22" s="185">
        <v>3818</v>
      </c>
      <c r="F22" s="185"/>
      <c r="G22" s="185"/>
      <c r="H22" s="185"/>
      <c r="I22" s="185"/>
      <c r="J22" s="185"/>
      <c r="K22" s="185"/>
      <c r="L22" s="344">
        <f t="shared" si="1"/>
        <v>3818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650</v>
      </c>
      <c r="D29" s="59">
        <f aca="true" t="shared" si="6" ref="D29:M29">D17+D20+D21+D24+D28+D27+D15+D16</f>
        <v>0</v>
      </c>
      <c r="E29" s="59">
        <f t="shared" si="6"/>
        <v>3818</v>
      </c>
      <c r="F29" s="59">
        <f t="shared" si="6"/>
        <v>844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-1897</v>
      </c>
      <c r="K29" s="59">
        <f t="shared" si="6"/>
        <v>0</v>
      </c>
      <c r="L29" s="344">
        <f t="shared" si="1"/>
        <v>3415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650</v>
      </c>
      <c r="D32" s="59">
        <f t="shared" si="7"/>
        <v>0</v>
      </c>
      <c r="E32" s="59">
        <f t="shared" si="7"/>
        <v>3818</v>
      </c>
      <c r="F32" s="59">
        <f t="shared" si="7"/>
        <v>844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-1897</v>
      </c>
      <c r="K32" s="59">
        <f t="shared" si="7"/>
        <v>0</v>
      </c>
      <c r="L32" s="344">
        <f t="shared" si="1"/>
        <v>3415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3" t="s">
        <v>863</v>
      </c>
      <c r="B38" s="19"/>
      <c r="C38" s="15"/>
      <c r="D38" s="591" t="s">
        <v>866</v>
      </c>
      <c r="E38" s="591"/>
      <c r="F38" s="591"/>
      <c r="G38" s="591"/>
      <c r="H38" s="591"/>
      <c r="I38" s="591"/>
      <c r="J38" s="15" t="s">
        <v>853</v>
      </c>
      <c r="K38" s="15" t="s">
        <v>870</v>
      </c>
      <c r="L38" s="591"/>
      <c r="M38" s="59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O44" sqref="O44:R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НЕДВИЖИМИ ИМОТИ СОФИЯ АДСИЦ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131550406</v>
      </c>
      <c r="P2" s="482"/>
      <c r="Q2" s="482"/>
      <c r="R2" s="525"/>
    </row>
    <row r="3" spans="1:18" ht="15">
      <c r="A3" s="597" t="s">
        <v>5</v>
      </c>
      <c r="B3" s="598"/>
      <c r="C3" s="600">
        <f>'справка №1-БАЛАНС'!E5</f>
        <v>42004</v>
      </c>
      <c r="D3" s="600"/>
      <c r="E3" s="600"/>
      <c r="F3" s="484"/>
      <c r="G3" s="484"/>
      <c r="H3" s="484"/>
      <c r="I3" s="484"/>
      <c r="J3" s="484"/>
      <c r="K3" s="484"/>
      <c r="L3" s="484"/>
      <c r="M3" s="605" t="s">
        <v>4</v>
      </c>
      <c r="N3" s="605"/>
      <c r="O3" s="481" t="str">
        <f>'справка №1-БАЛАНС'!H4</f>
        <v> </v>
      </c>
      <c r="P3" s="485"/>
      <c r="Q3" s="485"/>
      <c r="R3" s="526"/>
    </row>
    <row r="4" spans="1:18" ht="12">
      <c r="A4" s="486" t="s">
        <v>521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522</v>
      </c>
    </row>
    <row r="5" spans="1:18" s="100" customFormat="1" ht="30.75" customHeight="1">
      <c r="A5" s="606" t="s">
        <v>462</v>
      </c>
      <c r="B5" s="607"/>
      <c r="C5" s="610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0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3" t="s">
        <v>527</v>
      </c>
      <c r="R5" s="603" t="s">
        <v>528</v>
      </c>
    </row>
    <row r="6" spans="1:18" s="100" customFormat="1" ht="48">
      <c r="A6" s="608"/>
      <c r="B6" s="609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4"/>
      <c r="R6" s="604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0</v>
      </c>
      <c r="E9" s="189">
        <v>10293</v>
      </c>
      <c r="F9" s="189"/>
      <c r="G9" s="74">
        <f>D9+E9-F9</f>
        <v>10293</v>
      </c>
      <c r="H9" s="65">
        <v>3793</v>
      </c>
      <c r="I9" s="65"/>
      <c r="J9" s="74">
        <f>G9+H9-I9</f>
        <v>14086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14086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>
        <v>2835</v>
      </c>
      <c r="F10" s="189"/>
      <c r="G10" s="74">
        <f aca="true" t="shared" si="2" ref="G10:G39">D10+E10-F10</f>
        <v>2835</v>
      </c>
      <c r="H10" s="65">
        <v>25</v>
      </c>
      <c r="I10" s="65"/>
      <c r="J10" s="74">
        <f aca="true" t="shared" si="3" ref="J10:J39">G10+H10-I10</f>
        <v>2860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2860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</v>
      </c>
      <c r="E11" s="189"/>
      <c r="F11" s="189"/>
      <c r="G11" s="74">
        <f t="shared" si="2"/>
        <v>2</v>
      </c>
      <c r="H11" s="65"/>
      <c r="I11" s="65"/>
      <c r="J11" s="74">
        <f t="shared" si="3"/>
        <v>2</v>
      </c>
      <c r="K11" s="65">
        <v>2</v>
      </c>
      <c r="L11" s="65"/>
      <c r="M11" s="65"/>
      <c r="N11" s="74">
        <f t="shared" si="4"/>
        <v>2</v>
      </c>
      <c r="O11" s="65"/>
      <c r="P11" s="65"/>
      <c r="Q11" s="74">
        <f t="shared" si="0"/>
        <v>2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4" t="s">
        <v>854</v>
      </c>
      <c r="B15" s="374" t="s">
        <v>855</v>
      </c>
      <c r="C15" s="455" t="s">
        <v>856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</v>
      </c>
      <c r="E17" s="194">
        <f>SUM(E9:E16)</f>
        <v>13128</v>
      </c>
      <c r="F17" s="194">
        <f>SUM(F9:F16)</f>
        <v>0</v>
      </c>
      <c r="G17" s="74">
        <f t="shared" si="2"/>
        <v>13130</v>
      </c>
      <c r="H17" s="75">
        <f>SUM(H9:H16)</f>
        <v>3818</v>
      </c>
      <c r="I17" s="75">
        <f>SUM(I9:I16)</f>
        <v>0</v>
      </c>
      <c r="J17" s="74">
        <f t="shared" si="3"/>
        <v>16948</v>
      </c>
      <c r="K17" s="75">
        <f>SUM(K9:K16)</f>
        <v>2</v>
      </c>
      <c r="L17" s="75">
        <f>SUM(L9:L16)</f>
        <v>0</v>
      </c>
      <c r="M17" s="75">
        <f>SUM(M9:M16)</f>
        <v>0</v>
      </c>
      <c r="N17" s="74">
        <f t="shared" si="4"/>
        <v>2</v>
      </c>
      <c r="O17" s="75">
        <f>SUM(O9:O16)</f>
        <v>0</v>
      </c>
      <c r="P17" s="75">
        <f>SUM(P9:P16)</f>
        <v>0</v>
      </c>
      <c r="Q17" s="74">
        <f t="shared" si="5"/>
        <v>2</v>
      </c>
      <c r="R17" s="74">
        <f t="shared" si="6"/>
        <v>16946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600</v>
      </c>
      <c r="B39" s="370" t="s">
        <v>601</v>
      </c>
      <c r="C39" s="369" t="s">
        <v>602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</v>
      </c>
      <c r="E40" s="438">
        <f>E17+E18+E19+E25+E38+E39</f>
        <v>13128</v>
      </c>
      <c r="F40" s="438">
        <f aca="true" t="shared" si="13" ref="F40:R40">F17+F18+F19+F25+F38+F39</f>
        <v>0</v>
      </c>
      <c r="G40" s="438">
        <f t="shared" si="13"/>
        <v>13130</v>
      </c>
      <c r="H40" s="438">
        <f t="shared" si="13"/>
        <v>3818</v>
      </c>
      <c r="I40" s="438">
        <f t="shared" si="13"/>
        <v>0</v>
      </c>
      <c r="J40" s="438">
        <f t="shared" si="13"/>
        <v>16948</v>
      </c>
      <c r="K40" s="438">
        <f t="shared" si="13"/>
        <v>2</v>
      </c>
      <c r="L40" s="438">
        <f t="shared" si="13"/>
        <v>0</v>
      </c>
      <c r="M40" s="438">
        <f t="shared" si="13"/>
        <v>0</v>
      </c>
      <c r="N40" s="438">
        <f t="shared" si="13"/>
        <v>2</v>
      </c>
      <c r="O40" s="438">
        <f t="shared" si="13"/>
        <v>0</v>
      </c>
      <c r="P40" s="438">
        <f t="shared" si="13"/>
        <v>0</v>
      </c>
      <c r="Q40" s="438">
        <f t="shared" si="13"/>
        <v>2</v>
      </c>
      <c r="R40" s="438">
        <f t="shared" si="13"/>
        <v>16946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606</v>
      </c>
      <c r="I44" s="356" t="s">
        <v>872</v>
      </c>
      <c r="J44" s="356"/>
      <c r="K44" s="612"/>
      <c r="L44" s="612"/>
      <c r="M44" s="612"/>
      <c r="N44" s="612"/>
      <c r="O44" s="601" t="s">
        <v>871</v>
      </c>
      <c r="P44" s="602"/>
      <c r="Q44" s="602"/>
      <c r="R44" s="602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6">
      <selection activeCell="C111" sqref="C111:F11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4"/>
      <c r="F2" s="99"/>
    </row>
    <row r="3" spans="1:15" ht="13.5" customHeight="1">
      <c r="A3" s="492" t="s">
        <v>382</v>
      </c>
      <c r="B3" s="619" t="str">
        <f>'справка №1-БАЛАНС'!E3</f>
        <v>НЕДВИЖИМИ ИМОТИ СОФИЯ АДСИЦ</v>
      </c>
      <c r="C3" s="620"/>
      <c r="D3" s="525" t="s">
        <v>2</v>
      </c>
      <c r="E3" s="107">
        <f>'справка №1-БАЛАНС'!H3</f>
        <v>131550406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>
        <f>'справка №1-БАЛАНС'!E5</f>
        <v>42004</v>
      </c>
      <c r="C4" s="618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608</v>
      </c>
      <c r="B5" s="495"/>
      <c r="C5" s="496"/>
      <c r="D5" s="107"/>
      <c r="E5" s="497" t="s">
        <v>609</v>
      </c>
    </row>
    <row r="6" spans="1:14" s="100" customFormat="1" ht="12">
      <c r="A6" s="389" t="s">
        <v>462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</v>
      </c>
      <c r="D28" s="108">
        <v>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15267</v>
      </c>
      <c r="D29" s="108">
        <v>15267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1602</v>
      </c>
      <c r="D33" s="105">
        <f>SUM(D34:D37)</f>
        <v>1602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1602</v>
      </c>
      <c r="D35" s="108">
        <v>1602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16872</v>
      </c>
      <c r="D43" s="104">
        <f>D24+D28+D29+D31+D30+D32+D33+D38</f>
        <v>16872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16872</v>
      </c>
      <c r="D44" s="103">
        <f>D43+D21+D19+D9</f>
        <v>16872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30156</v>
      </c>
      <c r="D56" s="103">
        <f>D57+D59</f>
        <v>0</v>
      </c>
      <c r="E56" s="119">
        <f t="shared" si="1"/>
        <v>30156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30156</v>
      </c>
      <c r="D57" s="108"/>
      <c r="E57" s="119">
        <f t="shared" si="1"/>
        <v>30156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30156</v>
      </c>
      <c r="D66" s="103">
        <f>D52+D56+D61+D62+D63+D64</f>
        <v>0</v>
      </c>
      <c r="E66" s="119">
        <f t="shared" si="1"/>
        <v>30156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149</v>
      </c>
      <c r="D75" s="103">
        <f>D76+D78</f>
        <v>149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149</v>
      </c>
      <c r="D76" s="108">
        <v>149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25</v>
      </c>
      <c r="D85" s="104">
        <f>SUM(D86:D90)+D94</f>
        <v>25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19</v>
      </c>
      <c r="D88" s="108">
        <v>19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/>
      <c r="D94" s="108"/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99</v>
      </c>
      <c r="D95" s="108">
        <v>99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273</v>
      </c>
      <c r="D96" s="104">
        <f>D85+D80+D75+D71+D95</f>
        <v>273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30429</v>
      </c>
      <c r="D97" s="104">
        <f>D96+D68+D66</f>
        <v>273</v>
      </c>
      <c r="E97" s="104">
        <f>E96+E68+E66</f>
        <v>30156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861</v>
      </c>
      <c r="B109" s="614"/>
      <c r="C109" s="614" t="s">
        <v>866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871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0" sqref="I30:J30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382</v>
      </c>
      <c r="B4" s="621" t="str">
        <f>'справка №1-БАЛАНС'!E3</f>
        <v>НЕДВИЖИМИ ИМОТИ СОФИЯ АДСИЦ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131550406</v>
      </c>
    </row>
    <row r="5" spans="1:9" ht="15">
      <c r="A5" s="500" t="s">
        <v>5</v>
      </c>
      <c r="B5" s="622">
        <f>'справка №1-БАЛАНС'!E5</f>
        <v>42004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782</v>
      </c>
    </row>
    <row r="7" spans="1:9" s="519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593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861</v>
      </c>
      <c r="B30" s="624"/>
      <c r="C30" s="624"/>
      <c r="D30" s="458" t="s">
        <v>817</v>
      </c>
      <c r="E30" s="623" t="s">
        <v>872</v>
      </c>
      <c r="F30" s="623"/>
      <c r="G30" s="623"/>
      <c r="H30" s="420" t="s">
        <v>779</v>
      </c>
      <c r="I30" s="623" t="s">
        <v>870</v>
      </c>
      <c r="J30" s="623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4">
      <selection activeCell="D162" sqref="D16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НЕДВИЖИМИ ИМОТИ СОФИЯ АДСИЦ</v>
      </c>
      <c r="C5" s="628"/>
      <c r="D5" s="628"/>
      <c r="E5" s="569" t="s">
        <v>2</v>
      </c>
      <c r="F5" s="451">
        <f>'справка №1-БАЛАНС'!H3</f>
        <v>131550406</v>
      </c>
    </row>
    <row r="6" spans="1:13" ht="15" customHeight="1">
      <c r="A6" s="27" t="s">
        <v>820</v>
      </c>
      <c r="B6" s="629">
        <f>'справка №1-БАЛАНС'!E5</f>
        <v>42004</v>
      </c>
      <c r="C6" s="629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18" t="s">
        <v>862</v>
      </c>
      <c r="B151" s="452"/>
      <c r="C151" s="630" t="s">
        <v>866</v>
      </c>
      <c r="D151" s="630"/>
      <c r="E151" s="630"/>
      <c r="F151" s="630"/>
    </row>
    <row r="152" spans="1:6" ht="12.75">
      <c r="A152" s="516"/>
      <c r="B152" s="517"/>
      <c r="C152" s="516"/>
      <c r="D152" s="516"/>
      <c r="E152" s="516"/>
      <c r="F152" s="516"/>
    </row>
    <row r="153" spans="1:6" ht="12.75">
      <c r="A153" s="516"/>
      <c r="B153" s="517"/>
      <c r="C153" s="630" t="s">
        <v>873</v>
      </c>
      <c r="D153" s="630"/>
      <c r="E153" s="630"/>
      <c r="F153" s="630"/>
    </row>
    <row r="154" spans="3:5" ht="12.75">
      <c r="C154" s="516"/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n.budinova</cp:lastModifiedBy>
  <cp:lastPrinted>2008-07-21T13:14:29Z</cp:lastPrinted>
  <dcterms:created xsi:type="dcterms:W3CDTF">2000-06-29T12:02:40Z</dcterms:created>
  <dcterms:modified xsi:type="dcterms:W3CDTF">2015-02-05T14:42:21Z</dcterms:modified>
  <cp:category/>
  <cp:version/>
  <cp:contentType/>
  <cp:contentStatus/>
</cp:coreProperties>
</file>