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<sst xmlns="http://schemas.openxmlformats.org/spreadsheetml/2006/main" count="1049" uniqueCount="868">
  <si>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</si>
  <si>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</si>
  <si>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</si>
  <si>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</si>
  <si>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</si>
  <si>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</si>
  <si>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</si>
  <si>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</si>
  <si>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</si>
  <si>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</si>
  <si>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</si>
  <si>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</si>
  <si>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</si>
  <si>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</si>
  <si>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</si>
  <si>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</si>
  <si>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</si>
  <si>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</si>
  <si>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</si>
  <si>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</si>
  <si>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</si>
  <si>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</si>
  <si>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</si>
  <si>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</si>
  <si>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</si>
  <si>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</si>
  <si>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</si>
  <si>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</si>
  <si>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</si>
  <si>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</si>
  <si>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</si>
  <si>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</si>
  <si>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</si>
  <si>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</si>
  <si>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</si>
  <si>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</si>
  <si>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</si>
  <si>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</si>
  <si>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</si>
  <si>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</si>
  <si>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</si>
  <si>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</si>
  <si>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</si>
  <si>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</si>
  <si>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</si>
  <si>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</si>
  <si>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</si>
  <si>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</si>
  <si>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</si>
  <si>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</si>
  <si>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</si>
  <si>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</si>
  <si>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</si>
  <si>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</si>
  <si>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</si>
  <si>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</si>
  <si>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</si>
  <si>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</si>
  <si>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</si>
  <si>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</si>
  <si>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</si>
  <si>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</si>
  <si>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</si>
  <si>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</si>
  <si>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</si>
  <si>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</si>
  <si>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</si>
  <si>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</si>
  <si>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</si>
  <si>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</si>
  <si>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</si>
  <si>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</si>
  <si>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</si>
  <si>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</si>
  <si>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</si>
  <si>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</si>
  <si>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</si>
  <si>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</si>
  <si>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</si>
  <si>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</si>
  <si>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</si>
  <si>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</si>
  <si>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</si>
  <si>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</si>
  <si>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</si>
  <si>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</si>
  <si>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</si>
  <si>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</si>
  <si>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</si>
  <si>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</si>
  <si>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</si>
  <si>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</si>
  <si>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</si>
  <si>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</si>
  <si>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</si>
  <si>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</si>
  <si>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</si>
  <si>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</si>
  <si>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</si>
  <si>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</si>
  <si>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</si>
  <si>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</si>
  <si>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</si>
  <si>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</si>
  <si>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</si>
  <si>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</si>
  <si>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</si>
  <si>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</si>
  <si>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</si>
  <si>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</si>
  <si>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</si>
  <si>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</si>
  <si>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</si>
  <si>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</si>
  <si>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</si>
  <si>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</si>
  <si>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</si>
  <si>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</si>
  <si>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</si>
  <si>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</si>
  <si>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</si>
  <si>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</si>
  <si>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</si>
  <si>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</si>
  <si>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</si>
  <si>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</si>
  <si>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</si>
  <si>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</si>
  <si>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</si>
  <si>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</si>
  <si>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</si>
  <si>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</si>
  <si>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</si>
  <si>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</si>
  <si>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</si>
  <si>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</si>
  <si>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</si>
  <si>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</si>
  <si>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</si>
  <si>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</si>
  <si>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</si>
  <si>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</si>
  <si>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</si>
  <si>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</si>
  <si>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</si>
  <si>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</si>
  <si>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</si>
  <si>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</si>
  <si>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</si>
  <si>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</si>
  <si>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</si>
  <si>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</si>
  <si>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</si>
  <si>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</si>
  <si>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</si>
  <si>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</si>
  <si>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</si>
  <si>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</si>
  <si>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</si>
  <si>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</si>
  <si>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</si>
  <si>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</si>
  <si>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</si>
  <si>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</si>
  <si>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</si>
  <si>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</si>
  <si>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</si>
  <si>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</si>
  <si>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</si>
  <si>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</si>
  <si>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</si>
  <si>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</si>
  <si>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</si>
  <si>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</si>
  <si>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</si>
  <si>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</si>
  <si>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</si>
  <si>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</si>
  <si>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</si>
  <si>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</si>
  <si>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</si>
  <si>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</si>
  <si>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</si>
  <si>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</si>
  <si>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</si>
  <si>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</si>
  <si>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</si>
  <si>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</si>
  <si>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</si>
  <si>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</si>
  <si>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</si>
  <si>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</si>
  <si>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</si>
  <si>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</si>
  <si>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</si>
  <si>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</si>
  <si>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</si>
  <si>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</si>
  <si>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</si>
  <si>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</si>
  <si>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</si>
  <si>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</si>
  <si>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</si>
  <si>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</si>
  <si>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</si>
  <si>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</si>
  <si>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</si>
  <si>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</si>
  <si>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</si>
  <si>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</si>
  <si>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</si>
  <si>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</si>
  <si>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</si>
  <si>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</si>
  <si>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</si>
  <si>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</si>
  <si>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</si>
  <si>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</si>
  <si>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</si>
  <si>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</si>
  <si>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</si>
  <si>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</si>
  <si>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</si>
  <si>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</si>
  <si>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</si>
  <si>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</si>
  <si>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</si>
  <si>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</si>
  <si>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</si>
  <si>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</si>
  <si>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</si>
  <si>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</si>
  <si>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</si>
  <si>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</si>
  <si>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</si>
  <si>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</si>
  <si>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</si>
  <si>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</si>
  <si>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</si>
  <si>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</si>
  <si>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</si>
  <si>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</si>
  <si>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</si>
  <si>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</si>
  <si>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</si>
  <si>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</si>
  <si>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</si>
  <si>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</si>
  <si>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</si>
  <si>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</si>
  <si>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</si>
  <si>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</si>
  <si>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</si>
  <si>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</si>
  <si>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</si>
  <si>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</si>
  <si>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</si>
  <si>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</si>
  <si>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</si>
  <si>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</si>
  <si>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</si>
  <si>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</si>
  <si>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</si>
  <si>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</si>
  <si>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</si>
  <si>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</si>
  <si>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</si>
  <si>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</si>
  <si>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</si>
  <si>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</si>
  <si>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</si>
  <si>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</si>
  <si>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</si>
  <si>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</si>
  <si>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</si>
  <si>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</si>
  <si>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</si>
  <si>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</si>
  <si>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</si>
  <si>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</si>
  <si>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</si>
  <si>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</si>
  <si>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</si>
  <si>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</si>
  <si>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</si>
  <si>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</si>
  <si>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</si>
  <si>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</si>
  <si>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</si>
  <si>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</si>
  <si>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</si>
  <si>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</si>
  <si>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</si>
  <si>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</si>
  <si>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</si>
  <si>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</si>
  <si>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</si>
  <si>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</si>
  <si>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</si>
  <si>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</si>
  <si>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</si>
  <si>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</si>
  <si>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</si>
  <si>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</si>
  <si>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</si>
  <si>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</si>
  <si>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</si>
  <si>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</si>
  <si>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</si>
  <si>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</si>
  <si>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</si>
  <si>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</si>
  <si>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</si>
  <si>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</si>
  <si>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</si>
  <si>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</si>
  <si>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</si>
  <si>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</si>
  <si>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</si>
  <si>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</si>
  <si>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</si>
  <si>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</si>
  <si>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</si>
  <si>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</si>
  <si>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</si>
  <si>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</si>
  <si>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</si>
  <si>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</si>
  <si>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</si>
  <si>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</si>
  <si>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</si>
  <si>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</si>
  <si>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</si>
  <si>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</si>
  <si>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</si>
  <si>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</si>
  <si>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</si>
  <si>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</si>
  <si>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</si>
  <si>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</si>
  <si>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</si>
  <si>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</si>
  <si>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</si>
  <si>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</si>
  <si>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</si>
  <si>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</si>
  <si>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</si>
  <si>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</si>
  <si>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</si>
  <si>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</si>
  <si>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</si>
  <si>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</si>
  <si>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</si>
  <si>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</si>
  <si>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</si>
  <si>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</si>
  <si>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</si>
  <si>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</si>
  <si>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</si>
  <si>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</si>
  <si>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</si>
  <si>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</si>
  <si>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</si>
  <si>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</si>
  <si>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</si>
  <si>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</si>
  <si>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</si>
  <si>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</si>
  <si>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</si>
  <si>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</si>
  <si>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</si>
  <si>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</si>
  <si>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</si>
  <si>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</si>
  <si>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</si>
  <si>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</si>
  <si>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</si>
  <si>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</si>
  <si>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</si>
  <si>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</si>
  <si>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</si>
  <si>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</si>
  <si>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</si>
  <si>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</si>
  <si>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</si>
  <si>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</si>
  <si>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</si>
  <si>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</si>
  <si>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</si>
  <si>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</si>
  <si>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</si>
  <si>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</si>
  <si>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</si>
  <si>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</si>
  <si>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</si>
  <si>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</si>
  <si>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</si>
  <si>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</si>
  <si>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</si>
  <si>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</si>
  <si>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</si>
  <si>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</si>
  <si>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</si>
  <si>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</si>
  <si>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</si>
  <si>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</si>
  <si>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</si>
  <si>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</si>
  <si>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</si>
  <si>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</si>
  <si>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</si>
  <si>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</si>
  <si>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</si>
  <si>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</si>
  <si>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</si>
  <si>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</si>
  <si>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</si>
  <si>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</si>
  <si>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</si>
  <si>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</si>
  <si>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</si>
  <si>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</si>
  <si>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</si>
  <si>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</si>
  <si>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</si>
  <si>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</si>
  <si>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</si>
  <si>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</si>
  <si>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</si>
  <si>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</si>
  <si>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</si>
  <si>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</si>
  <si>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</si>
  <si>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</si>
  <si>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</si>
  <si>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</si>
  <si>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</si>
  <si>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</si>
  <si>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</si>
  <si>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</si>
  <si>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</si>
  <si>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</si>
  <si>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</si>
  <si>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</si>
  <si>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</si>
  <si>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</si>
  <si>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</si>
  <si>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</si>
  <si>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</si>
  <si>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</si>
  <si>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</si>
  <si>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</si>
  <si>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</si>
  <si>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</si>
  <si>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</si>
  <si>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</si>
  <si>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</si>
  <si>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</si>
  <si>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</si>
  <si>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</si>
  <si>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</si>
  <si>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</si>
  <si>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</si>
  <si>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</si>
  <si>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</si>
  <si>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</si>
  <si>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</si>
  <si>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</si>
  <si>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</si>
  <si>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</si>
  <si>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</si>
  <si>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</si>
  <si>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</si>
  <si>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</si>
  <si>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</si>
  <si>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</si>
  <si>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</si>
  <si>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</si>
  <si>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</si>
  <si>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</si>
  <si>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</si>
  <si>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</si>
  <si>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</si>
  <si>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</si>
  <si>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</si>
  <si>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</si>
  <si>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</si>
  <si>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</si>
  <si>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</si>
  <si>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</si>
  <si>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</si>
  <si>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</si>
  <si>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</si>
  <si>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</si>
  <si>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</si>
  <si>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</si>
  <si>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</si>
  <si>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</si>
  <si>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</si>
  <si>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</si>
  <si>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</si>
  <si>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</si>
  <si>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</si>
  <si>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</si>
  <si>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</si>
  <si>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</si>
  <si>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</si>
  <si>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</si>
  <si>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</si>
  <si>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</si>
  <si>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</si>
  <si>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</si>
  <si>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</si>
  <si>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</si>
  <si>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</si>
  <si>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</si>
  <si>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</si>
  <si>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</si>
  <si>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</si>
  <si>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</si>
  <si>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</si>
  <si>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</si>
  <si>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</si>
  <si>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</si>
  <si>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</si>
  <si>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</si>
  <si>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</si>
  <si>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</si>
  <si>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</si>
  <si>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</si>
  <si>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</si>
  <si>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</si>
  <si>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</si>
  <si>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</si>
  <si>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</si>
  <si>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</si>
  <si>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</si>
  <si>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</si>
  <si>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</si>
  <si>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</si>
  <si>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</si>
  <si>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</si>
  <si>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</si>
  <si>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</si>
  <si>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</si>
  <si>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</si>
  <si>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</si>
  <si>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</si>
  <si>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</si>
  <si>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</si>
  <si>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</si>
  <si>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</si>
  <si>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</si>
  <si>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</si>
  <si>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</si>
  <si>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</si>
  <si>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</si>
  <si>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</si>
  <si>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</si>
  <si>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</si>
  <si>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</si>
  <si>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</si>
  <si>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</si>
  <si>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</si>
  <si>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</si>
  <si>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</si>
  <si>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</si>
  <si>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</si>
  <si>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</si>
  <si>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</si>
  <si>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</si>
  <si>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</si>
  <si>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</si>
  <si>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</si>
  <si>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</si>
  <si>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</si>
  <si>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</si>
  <si>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</si>
  <si>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</si>
  <si>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</si>
  <si>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</si>
  <si>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</si>
  <si>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</si>
  <si>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</si>
  <si>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</si>
  <si>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</si>
  <si>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</si>
  <si>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</si>
  <si>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</si>
  <si>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</si>
  <si>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</si>
  <si>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</si>
  <si>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</si>
  <si>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</si>
  <si>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</si>
  <si>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</si>
  <si>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</si>
  <si>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</si>
  <si>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</si>
  <si>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</si>
  <si>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</si>
  <si>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</si>
  <si>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</si>
  <si>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</si>
  <si>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</si>
  <si>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</si>
  <si>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</si>
  <si>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</si>
  <si>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</si>
  <si>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</si>
  <si>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</si>
  <si>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</si>
  <si>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</si>
  <si>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</si>
  <si>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</si>
  <si>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</si>
  <si>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</si>
  <si>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</si>
  <si>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</si>
  <si>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</si>
  <si>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</si>
  <si>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</si>
  <si>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</si>
  <si>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</si>
  <si>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</si>
  <si>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</si>
  <si>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</si>
  <si>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</si>
  <si>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</si>
  <si>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</si>
  <si>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</si>
  <si>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</si>
  <si>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</si>
  <si>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</si>
  <si>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</si>
  <si>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</si>
  <si>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</si>
  <si>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</si>
  <si>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</si>
  <si>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</si>
  <si>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</si>
  <si>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</si>
  <si>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</si>
  <si>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</si>
  <si>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</si>
  <si>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</si>
  <si>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</si>
  <si>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</si>
  <si>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</si>
  <si>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</si>
  <si>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</si>
  <si>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</si>
  <si>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</si>
  <si>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</si>
  <si>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</si>
  <si>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</si>
  <si>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</si>
  <si>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</si>
  <si>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</si>
  <si>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</si>
  <si>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</si>
  <si>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</si>
  <si>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</si>
  <si>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</si>
  <si>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</si>
  <si>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</si>
  <si>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</si>
  <si>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</si>
  <si>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</si>
  <si>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</si>
  <si>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</si>
  <si>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</si>
  <si>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</si>
  <si>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</si>
  <si>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</si>
  <si>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</si>
  <si>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</si>
  <si>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</si>
  <si>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</si>
  <si>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</si>
  <si>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</si>
  <si>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</si>
  <si>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</si>
  <si>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</si>
  <si>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</si>
  <si>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</si>
  <si>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</si>
  <si>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</si>
  <si>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</si>
  <si>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</si>
  <si>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</si>
  <si>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</si>
  <si>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</si>
  <si>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</si>
  <si>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</si>
  <si>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</si>
  <si>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</si>
  <si>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</si>
  <si>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</si>
  <si>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</si>
  <si>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</si>
  <si>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</si>
  <si>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</si>
  <si>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</si>
  <si>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</si>
  <si>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</si>
  <si>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</si>
  <si>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</si>
  <si>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</si>
  <si>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</si>
  <si>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</si>
  <si>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</si>
  <si>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</si>
  <si>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</si>
  <si>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</si>
  <si>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</si>
  <si>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</si>
  <si>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</si>
  <si>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</si>
  <si>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</si>
  <si>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</si>
  <si>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</si>
  <si>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</si>
  <si>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</si>
  <si>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</si>
  <si>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</si>
  <si>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</si>
  <si>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</si>
  <si>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</si>
  <si>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</si>
  <si>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</si>
  <si>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</si>
  <si>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</si>
  <si>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</si>
  <si>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</si>
  <si>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</si>
  <si>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</si>
  <si>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</si>
  <si>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</si>
  <si>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</si>
  <si>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</si>
  <si>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</si>
  <si>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</si>
  <si>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</si>
  <si>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</si>
  <si>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</si>
  <si>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</si>
  <si>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</si>
  <si>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</si>
  <si>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</si>
  <si>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</si>
  <si>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</si>
  <si>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</si>
  <si>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</si>
  <si>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</si>
  <si>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</si>
  <si>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</si>
  <si>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</si>
  <si>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</si>
  <si>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</si>
  <si>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</si>
  <si>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</si>
  <si>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</si>
  <si>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</si>
  <si>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</si>
  <si>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</si>
  <si>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</si>
  <si>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</si>
  <si>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</si>
  <si>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</si>
  <si>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</si>
  <si>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</si>
  <si>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</si>
  <si>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</si>
  <si>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</si>
  <si>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</si>
  <si>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</si>
  <si>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</si>
  <si>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</si>
  <si>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</si>
  <si>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</si>
  <si>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</si>
  <si>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</si>
  <si>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</si>
  <si>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</si>
  <si>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</si>
  <si>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</si>
  <si>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</si>
  <si>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</si>
  <si>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</si>
  <si>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</si>
  <si>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</si>
  <si>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</si>
  <si>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</si>
  <si>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</si>
  <si>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</si>
  <si>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</si>
  <si>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</si>
  <si>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</si>
  <si>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</si>
  <si>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</si>
  <si>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</si>
  <si>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</si>
  <si>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</si>
  <si>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</si>
  <si>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</si>
  <si>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</si>
  <si>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</si>
  <si>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</si>
  <si>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</si>
  <si>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</si>
  <si>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</si>
  <si>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</si>
  <si>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</si>
  <si>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</si>
  <si>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</si>
  <si>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</si>
  <si>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</si>
  <si>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</si>
  <si>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</si>
  <si>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</si>
  <si>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</si>
  <si>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</si>
  <si>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</si>
  <si>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</si>
  <si>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</si>
  <si>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</si>
  <si>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</si>
  <si>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</si>
  <si>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</si>
  <si>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</si>
  <si>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</si>
  <si>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</si>
  <si>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</si>
  <si>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</si>
  <si>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</si>
  <si>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</si>
  <si>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</si>
  <si>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</si>
  <si>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</si>
  <si>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</si>
  <si>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</si>
  <si>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</si>
  <si>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</si>
  <si>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</si>
  <si>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</si>
  <si>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</si>
  <si>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</si>
  <si>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</si>
  <si>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</si>
  <si>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</si>
  <si>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</si>
  <si>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</si>
  <si>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</si>
  <si>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</si>
  <si>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</si>
  <si>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</si>
  <si>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</si>
  <si>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</si>
  <si>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</si>
  <si>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</si>
  <si>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</si>
  <si>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</si>
  <si>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</si>
  <si>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</si>
  <si>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</si>
  <si>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01.01.2013 г. - 31.12.2013 г.</t>
  </si>
  <si>
    <t>Дата на съставяне: 05.03.2014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</si>
</sst>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40">
      <selection activeCell="G69" sqref="G6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1091</v>
      </c>
      <c r="D12" s="205">
        <v>1741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58</v>
      </c>
      <c r="D14" s="205">
        <v>64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>
        <v>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</v>
      </c>
      <c r="D16" s="205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2137</v>
      </c>
      <c r="D19" s="209">
        <f>SUM(D11:D18)</f>
        <v>3340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3365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-561</v>
      </c>
      <c r="H27" s="208">
        <f>SUM(H28:H30)</f>
        <v>-376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-561</v>
      </c>
      <c r="H29" s="391">
        <v>-376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-215</v>
      </c>
      <c r="H32" s="391">
        <v>-185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-776</v>
      </c>
      <c r="H33" s="208">
        <f>H27+H31+H32</f>
        <v>-561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1549</v>
      </c>
      <c r="H36" s="208">
        <f>H25+H17+H33</f>
        <v>2859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43</v>
      </c>
      <c r="H48" s="206">
        <v>127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43</v>
      </c>
      <c r="H49" s="208">
        <f>SUM(H43:H48)</f>
        <v>127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2137</v>
      </c>
      <c r="D55" s="209">
        <f>D19+D20+D21+D27+D32+D45+D51+D53+D54</f>
        <v>3340</v>
      </c>
      <c r="E55" s="293" t="s">
        <v>172</v>
      </c>
      <c r="F55" s="317" t="s">
        <v>173</v>
      </c>
      <c r="G55" s="208">
        <f>G49+G51+G52+G53+G54</f>
        <v>43</v>
      </c>
      <c r="H55" s="208">
        <f>H49+H51+H52+H53+H54</f>
        <v>127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464</v>
      </c>
      <c r="H61" s="208">
        <f>SUM(H62:H68)</f>
        <v>310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328</v>
      </c>
      <c r="H64" s="206">
        <v>173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45</v>
      </c>
      <c r="H66" s="206">
        <v>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22</v>
      </c>
      <c r="D68" s="205">
        <v>55</v>
      </c>
      <c r="E68" s="293" t="s">
        <v>213</v>
      </c>
      <c r="F68" s="298" t="s">
        <v>214</v>
      </c>
      <c r="G68" s="206">
        <v>88</v>
      </c>
      <c r="H68" s="206">
        <v>86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123</v>
      </c>
      <c r="H69" s="206">
        <v>107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587</v>
      </c>
      <c r="H71" s="215">
        <f>H59+H60+H61+H69+H70</f>
        <v>417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28</v>
      </c>
      <c r="D75" s="209">
        <f>SUM(D67:D74)</f>
        <v>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587</v>
      </c>
      <c r="H79" s="216">
        <f>H71+H74+H75+H76</f>
        <v>417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42</v>
      </c>
      <c r="D93" s="209">
        <f>D64+D75+D84+D91+D92</f>
        <v>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2179</v>
      </c>
      <c r="D94" s="218">
        <f>D93+D55</f>
        <v>3403</v>
      </c>
      <c r="E94" s="558" t="s">
        <v>270</v>
      </c>
      <c r="F94" s="345" t="s">
        <v>271</v>
      </c>
      <c r="G94" s="219">
        <f>G36+G39+G55+G79</f>
        <v>2179</v>
      </c>
      <c r="H94" s="219">
        <f>H36+H39+H55+H79</f>
        <v>3403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г. - 31.12.2013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16</v>
      </c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249</v>
      </c>
      <c r="D10" s="79">
        <v>174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96</v>
      </c>
      <c r="D11" s="79">
        <v>96</v>
      </c>
      <c r="E11" s="366" t="s">
        <v>291</v>
      </c>
      <c r="F11" s="365" t="s">
        <v>292</v>
      </c>
      <c r="G11" s="87"/>
      <c r="H11" s="87">
        <v>154</v>
      </c>
    </row>
    <row r="12" spans="1:8" ht="12">
      <c r="A12" s="363" t="s">
        <v>293</v>
      </c>
      <c r="B12" s="364" t="s">
        <v>294</v>
      </c>
      <c r="C12" s="79">
        <v>177</v>
      </c>
      <c r="D12" s="79">
        <v>174</v>
      </c>
      <c r="E12" s="366" t="s">
        <v>78</v>
      </c>
      <c r="F12" s="365" t="s">
        <v>295</v>
      </c>
      <c r="G12" s="87">
        <v>293</v>
      </c>
      <c r="H12" s="87">
        <v>266</v>
      </c>
    </row>
    <row r="13" spans="1:18" ht="12">
      <c r="A13" s="363" t="s">
        <v>296</v>
      </c>
      <c r="B13" s="364" t="s">
        <v>297</v>
      </c>
      <c r="C13" s="79">
        <v>23</v>
      </c>
      <c r="D13" s="79">
        <v>26</v>
      </c>
      <c r="E13" s="367" t="s">
        <v>51</v>
      </c>
      <c r="F13" s="368" t="s">
        <v>298</v>
      </c>
      <c r="G13" s="88">
        <f>SUM(G9:G12)</f>
        <v>293</v>
      </c>
      <c r="H13" s="88">
        <f>SUM(H9:H12)</f>
        <v>420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>
        <v>105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18</v>
      </c>
      <c r="D16" s="80">
        <v>50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18</v>
      </c>
      <c r="D17" s="81">
        <v>48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579</v>
      </c>
      <c r="D19" s="82">
        <f>SUM(D9:D15)+D16</f>
        <v>625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580</v>
      </c>
      <c r="D28" s="83">
        <f>D26+D19</f>
        <v>626</v>
      </c>
      <c r="E28" s="174" t="s">
        <v>337</v>
      </c>
      <c r="F28" s="370" t="s">
        <v>338</v>
      </c>
      <c r="G28" s="88">
        <f>G13+G15+G24</f>
        <v>293</v>
      </c>
      <c r="H28" s="88">
        <f>H13+H15+H24</f>
        <v>420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287</v>
      </c>
      <c r="H30" s="90">
        <f>IF((D28-H28)&gt;0,D28-H28,0)</f>
        <v>206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580</v>
      </c>
      <c r="D33" s="82">
        <f>D28+D31+D32</f>
        <v>626</v>
      </c>
      <c r="E33" s="174" t="s">
        <v>351</v>
      </c>
      <c r="F33" s="370" t="s">
        <v>352</v>
      </c>
      <c r="G33" s="90">
        <f>G32+G31+G28</f>
        <v>293</v>
      </c>
      <c r="H33" s="90">
        <f>H32+H31+H28</f>
        <v>420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287</v>
      </c>
      <c r="H34" s="88">
        <f>IF((D33-H33)&gt;0,D33-H33,0)</f>
        <v>206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-72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-72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215</v>
      </c>
      <c r="H39" s="91">
        <f>IF(H34&gt;0,IF(D35+H34&lt;0,0,D35+H34),IF(D34-D35&lt;0,D35-D34,0))</f>
        <v>206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215</v>
      </c>
      <c r="H41" s="85">
        <f>IF(D39=0,IF(H39-H40&gt;0,H39-H40+D40,0),IF(D39-D40&lt;0,D40-D39+H40,0))</f>
        <v>206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508</v>
      </c>
      <c r="D42" s="86">
        <f>D33+D35+D39</f>
        <v>626</v>
      </c>
      <c r="E42" s="177" t="s">
        <v>378</v>
      </c>
      <c r="F42" s="178" t="s">
        <v>379</v>
      </c>
      <c r="G42" s="90">
        <f>G39+G33</f>
        <v>508</v>
      </c>
      <c r="H42" s="90">
        <f>H39+H33</f>
        <v>626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г. - 31.12.2013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352</v>
      </c>
      <c r="D10" s="92">
        <v>284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-101</v>
      </c>
      <c r="D11" s="92">
        <v>-131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-207</v>
      </c>
      <c r="D13" s="92">
        <v>-148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-33</v>
      </c>
      <c r="D19" s="92">
        <v>-6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11</v>
      </c>
      <c r="D20" s="93">
        <f>SUM(D10:D19)</f>
        <v>-1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11</v>
      </c>
      <c r="D43" s="93">
        <f>D42+D32+D20</f>
        <v>-1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</v>
      </c>
      <c r="D44" s="184">
        <v>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12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12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05.03.2014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E28" sqref="E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г. - 31.12.2013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-561</v>
      </c>
      <c r="K11" s="98"/>
      <c r="L11" s="424">
        <f>SUM(C11:K11)</f>
        <v>2859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-561</v>
      </c>
      <c r="K15" s="99">
        <f t="shared" si="2"/>
        <v>0</v>
      </c>
      <c r="L15" s="424">
        <f t="shared" si="1"/>
        <v>2859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-215</v>
      </c>
      <c r="K16" s="98"/>
      <c r="L16" s="424">
        <f t="shared" si="1"/>
        <v>-215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-1107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-1107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1107</v>
      </c>
      <c r="F23" s="239"/>
      <c r="G23" s="239"/>
      <c r="H23" s="239"/>
      <c r="I23" s="239"/>
      <c r="J23" s="239"/>
      <c r="K23" s="239"/>
      <c r="L23" s="424">
        <f t="shared" si="1"/>
        <v>1107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>
        <v>12</v>
      </c>
      <c r="F27" s="98"/>
      <c r="G27" s="98"/>
      <c r="H27" s="98"/>
      <c r="I27" s="98"/>
      <c r="J27" s="98"/>
      <c r="K27" s="98"/>
      <c r="L27" s="424">
        <f t="shared" si="1"/>
        <v>12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-776</v>
      </c>
      <c r="K29" s="97">
        <f t="shared" si="6"/>
        <v>0</v>
      </c>
      <c r="L29" s="424">
        <f t="shared" si="1"/>
        <v>1549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-776</v>
      </c>
      <c r="K32" s="97">
        <f t="shared" si="7"/>
        <v>0</v>
      </c>
      <c r="L32" s="424">
        <f t="shared" si="1"/>
        <v>1549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P11" sqref="P1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01.01.2013 г. - 31.12.2013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>
        <v>541</v>
      </c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2070</v>
      </c>
      <c r="E10" s="243"/>
      <c r="F10" s="243"/>
      <c r="G10" s="113">
        <f aca="true" t="shared" si="2" ref="G10:G39">D10+E10-F10</f>
        <v>2070</v>
      </c>
      <c r="H10" s="103"/>
      <c r="I10" s="103">
        <v>829</v>
      </c>
      <c r="J10" s="113">
        <f aca="true" t="shared" si="3" ref="J10:J39">G10+H10-I10</f>
        <v>1241</v>
      </c>
      <c r="K10" s="103">
        <v>328</v>
      </c>
      <c r="L10" s="103">
        <v>83</v>
      </c>
      <c r="M10" s="103"/>
      <c r="N10" s="113">
        <f aca="true" t="shared" si="4" ref="N10:N39">K10+L10-M10</f>
        <v>411</v>
      </c>
      <c r="O10" s="103"/>
      <c r="P10" s="103">
        <v>261</v>
      </c>
      <c r="Q10" s="113">
        <f t="shared" si="0"/>
        <v>150</v>
      </c>
      <c r="R10" s="113">
        <f t="shared" si="1"/>
        <v>1091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112</v>
      </c>
      <c r="L12" s="103">
        <v>6</v>
      </c>
      <c r="M12" s="103"/>
      <c r="N12" s="113">
        <f t="shared" si="4"/>
        <v>118</v>
      </c>
      <c r="O12" s="103"/>
      <c r="P12" s="103"/>
      <c r="Q12" s="113">
        <f t="shared" si="0"/>
        <v>118</v>
      </c>
      <c r="R12" s="113">
        <f t="shared" si="1"/>
        <v>58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>
        <v>2</v>
      </c>
      <c r="G13" s="113">
        <f t="shared" si="2"/>
        <v>74</v>
      </c>
      <c r="H13" s="103"/>
      <c r="I13" s="103"/>
      <c r="J13" s="113">
        <f t="shared" si="3"/>
        <v>74</v>
      </c>
      <c r="K13" s="103">
        <v>72</v>
      </c>
      <c r="L13" s="103">
        <v>4</v>
      </c>
      <c r="M13" s="103">
        <v>2</v>
      </c>
      <c r="N13" s="113">
        <f t="shared" si="4"/>
        <v>74</v>
      </c>
      <c r="O13" s="103"/>
      <c r="P13" s="103"/>
      <c r="Q13" s="113">
        <f t="shared" si="0"/>
        <v>74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>
        <v>1</v>
      </c>
      <c r="J14" s="113">
        <f t="shared" si="3"/>
        <v>38</v>
      </c>
      <c r="K14" s="103">
        <v>27</v>
      </c>
      <c r="L14" s="103">
        <v>3</v>
      </c>
      <c r="M14" s="103"/>
      <c r="N14" s="113">
        <f t="shared" si="4"/>
        <v>30</v>
      </c>
      <c r="O14" s="103"/>
      <c r="P14" s="103">
        <v>1</v>
      </c>
      <c r="Q14" s="113">
        <f t="shared" si="0"/>
        <v>29</v>
      </c>
      <c r="R14" s="11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>
        <v>5</v>
      </c>
      <c r="J16" s="113">
        <f t="shared" si="3"/>
        <v>27</v>
      </c>
      <c r="K16" s="103">
        <v>32</v>
      </c>
      <c r="L16" s="103"/>
      <c r="M16" s="103"/>
      <c r="N16" s="113">
        <f t="shared" si="4"/>
        <v>32</v>
      </c>
      <c r="O16" s="103"/>
      <c r="P16" s="103">
        <v>5</v>
      </c>
      <c r="Q16" s="113">
        <f aca="true" t="shared" si="5" ref="Q16:Q25">N16+O16-P16</f>
        <v>27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3930</v>
      </c>
      <c r="E17" s="248">
        <f>SUM(E9:E16)</f>
        <v>0</v>
      </c>
      <c r="F17" s="248">
        <f>SUM(F9:F16)</f>
        <v>2</v>
      </c>
      <c r="G17" s="113">
        <f t="shared" si="2"/>
        <v>3928</v>
      </c>
      <c r="H17" s="114">
        <f>SUM(H9:H16)</f>
        <v>0</v>
      </c>
      <c r="I17" s="114">
        <f>SUM(I9:I16)</f>
        <v>1376</v>
      </c>
      <c r="J17" s="113">
        <f t="shared" si="3"/>
        <v>2552</v>
      </c>
      <c r="K17" s="114">
        <f>SUM(K9:K16)</f>
        <v>588</v>
      </c>
      <c r="L17" s="114">
        <f>SUM(L9:L16)</f>
        <v>96</v>
      </c>
      <c r="M17" s="114">
        <f>SUM(M9:M16)</f>
        <v>2</v>
      </c>
      <c r="N17" s="113">
        <f t="shared" si="4"/>
        <v>682</v>
      </c>
      <c r="O17" s="114">
        <f>SUM(O9:O16)</f>
        <v>0</v>
      </c>
      <c r="P17" s="114">
        <f>SUM(P9:P16)</f>
        <v>267</v>
      </c>
      <c r="Q17" s="113">
        <f t="shared" si="5"/>
        <v>415</v>
      </c>
      <c r="R17" s="113">
        <f t="shared" si="6"/>
        <v>2137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3931</v>
      </c>
      <c r="E40" s="547">
        <f>E17+E18+E19+E25+E38+E39</f>
        <v>0</v>
      </c>
      <c r="F40" s="547">
        <f aca="true" t="shared" si="13" ref="F40:R40">F17+F18+F19+F25+F38+F39</f>
        <v>2</v>
      </c>
      <c r="G40" s="547">
        <f t="shared" si="13"/>
        <v>3929</v>
      </c>
      <c r="H40" s="547">
        <f t="shared" si="13"/>
        <v>0</v>
      </c>
      <c r="I40" s="547">
        <f t="shared" si="13"/>
        <v>1376</v>
      </c>
      <c r="J40" s="547">
        <f t="shared" si="13"/>
        <v>2553</v>
      </c>
      <c r="K40" s="547">
        <f t="shared" si="13"/>
        <v>589</v>
      </c>
      <c r="L40" s="547">
        <f t="shared" si="13"/>
        <v>96</v>
      </c>
      <c r="M40" s="547">
        <f t="shared" si="13"/>
        <v>2</v>
      </c>
      <c r="N40" s="547">
        <f t="shared" si="13"/>
        <v>683</v>
      </c>
      <c r="O40" s="547">
        <f t="shared" si="13"/>
        <v>0</v>
      </c>
      <c r="P40" s="547">
        <f t="shared" si="13"/>
        <v>267</v>
      </c>
      <c r="Q40" s="547">
        <f t="shared" si="13"/>
        <v>416</v>
      </c>
      <c r="R40" s="547">
        <f t="shared" si="13"/>
        <v>2137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05.03.2014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6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г. - 31.12.2013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22</v>
      </c>
      <c r="D28" s="153">
        <v>22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28</v>
      </c>
      <c r="D43" s="149">
        <f>D24+D28+D29+D31+D30+D32+D33+D38</f>
        <v>28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28</v>
      </c>
      <c r="D44" s="148">
        <f>D43+D21+D19+D9</f>
        <v>28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43</v>
      </c>
      <c r="D68" s="153"/>
      <c r="E68" s="165">
        <f t="shared" si="1"/>
        <v>43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464</v>
      </c>
      <c r="D85" s="149">
        <f>SUM(D86:D90)+D94</f>
        <v>464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328</v>
      </c>
      <c r="D87" s="153">
        <v>328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45</v>
      </c>
      <c r="D89" s="153">
        <v>45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88</v>
      </c>
      <c r="D90" s="148">
        <f>SUM(D91:D93)</f>
        <v>88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88</v>
      </c>
      <c r="D93" s="153">
        <v>88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123</v>
      </c>
      <c r="D95" s="153">
        <v>123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587</v>
      </c>
      <c r="D96" s="149">
        <f>D85+D80+D75+D71+D95</f>
        <v>587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630</v>
      </c>
      <c r="D97" s="149">
        <f>D96+D68+D66</f>
        <v>587</v>
      </c>
      <c r="E97" s="149">
        <f>E96+E68+E66</f>
        <v>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05.03.2014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01.01.2013 г. - 31.12.2013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05.03.2014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01.01.2013 г. - 31.12.2013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05.03.2014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2014-03-24T17:56:55Z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