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<sst xmlns="http://schemas.openxmlformats.org/spreadsheetml/2006/main" count="1066" uniqueCount="872">
  <si>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</si>
  <si>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</si>
  <si>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</si>
  <si>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</si>
  <si>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</si>
  <si>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</si>
  <si>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</si>
  <si>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</si>
  <si>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</si>
  <si>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</si>
  <si>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</si>
  <si>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</si>
  <si>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</si>
  <si>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</si>
  <si>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</si>
  <si>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</si>
  <si>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</si>
  <si>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</si>
  <si>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</si>
  <si>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</si>
  <si>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</si>
  <si>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</si>
  <si>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</si>
  <si>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</si>
  <si>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</si>
  <si>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</si>
  <si>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</si>
  <si>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</si>
  <si>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</si>
  <si>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</si>
  <si>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</si>
  <si>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</si>
  <si>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</si>
  <si>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</si>
  <si>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</si>
  <si>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</si>
  <si>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</si>
  <si>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</si>
  <si>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</si>
  <si>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</si>
  <si>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</si>
  <si>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</si>
  <si>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</si>
  <si>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</si>
  <si>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</si>
  <si>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</si>
  <si>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</si>
  <si>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</si>
  <si>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</si>
  <si>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</si>
  <si>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</si>
  <si>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</si>
  <si>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</si>
  <si>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</si>
  <si>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</si>
  <si>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</si>
  <si>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</si>
  <si>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</si>
  <si>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</si>
  <si>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</si>
  <si>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</si>
  <si>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</si>
  <si>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</si>
  <si>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</si>
  <si>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</si>
  <si>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</si>
  <si>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</si>
  <si>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</si>
  <si>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</si>
  <si>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</si>
  <si>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</si>
  <si>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</si>
  <si>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</si>
  <si>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</si>
  <si>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</si>
  <si>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</si>
  <si>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</si>
  <si>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</si>
  <si>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</si>
  <si>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</si>
  <si>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</si>
  <si>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</si>
  <si>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</si>
  <si>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</si>
  <si>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</si>
  <si>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</si>
  <si>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</si>
  <si>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</si>
  <si>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</si>
  <si>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</si>
  <si>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</si>
  <si>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</si>
  <si>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</si>
  <si>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</si>
  <si>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</si>
  <si>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</si>
  <si>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</si>
  <si>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</si>
  <si>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</si>
  <si>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</si>
  <si>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</si>
  <si>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</si>
  <si>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</si>
  <si>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</si>
  <si>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</si>
  <si>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</si>
  <si>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</si>
  <si>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</si>
  <si>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</si>
  <si>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</si>
  <si>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</si>
  <si>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</si>
  <si>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</si>
  <si>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</si>
  <si>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</si>
  <si>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</si>
  <si>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</si>
  <si>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</si>
  <si>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</si>
  <si>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</si>
  <si>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</si>
  <si>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</si>
  <si>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</si>
  <si>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</si>
  <si>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</si>
  <si>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</si>
  <si>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</si>
  <si>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</si>
  <si>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</si>
  <si>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</si>
  <si>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</si>
  <si>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</si>
  <si>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</si>
  <si>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</si>
  <si>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</si>
  <si>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</si>
  <si>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</si>
  <si>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</si>
  <si>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</si>
  <si>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</si>
  <si>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</si>
  <si>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</si>
  <si>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</si>
  <si>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</si>
  <si>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</si>
  <si>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</si>
  <si>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</si>
  <si>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</si>
  <si>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</si>
  <si>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</si>
  <si>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</si>
  <si>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</si>
  <si>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</si>
  <si>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</si>
  <si>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</si>
  <si>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</si>
  <si>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</si>
  <si>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</si>
  <si>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</si>
  <si>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</si>
  <si>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</si>
  <si>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</si>
  <si>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</si>
  <si>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</si>
  <si>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</si>
  <si>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</si>
  <si>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</si>
  <si>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</si>
  <si>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</si>
  <si>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</si>
  <si>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</si>
  <si>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</si>
  <si>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</si>
  <si>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</si>
  <si>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</si>
  <si>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</si>
  <si>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</si>
  <si>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</si>
  <si>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</si>
  <si>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</si>
  <si>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</si>
  <si>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</si>
  <si>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</si>
  <si>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</si>
  <si>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</si>
  <si>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</si>
  <si>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</si>
  <si>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</si>
  <si>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</si>
  <si>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</si>
  <si>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</si>
  <si>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</si>
  <si>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</si>
  <si>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</si>
  <si>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</si>
  <si>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</si>
  <si>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</si>
  <si>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</si>
  <si>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</si>
  <si>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</si>
  <si>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</si>
  <si>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</si>
  <si>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</si>
  <si>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</si>
  <si>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</si>
  <si>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</si>
  <si>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</si>
  <si>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</si>
  <si>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</si>
  <si>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</si>
  <si>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</si>
  <si>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</si>
  <si>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</si>
  <si>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</si>
  <si>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</si>
  <si>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</si>
  <si>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</si>
  <si>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</si>
  <si>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</si>
  <si>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</si>
  <si>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</si>
  <si>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</si>
  <si>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</si>
  <si>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</si>
  <si>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</si>
  <si>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</si>
  <si>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</si>
  <si>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</si>
  <si>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</si>
  <si>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</si>
  <si>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</si>
  <si>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</si>
  <si>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</si>
  <si>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</si>
  <si>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</si>
  <si>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</si>
  <si>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</si>
  <si>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</si>
  <si>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</si>
  <si>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</si>
  <si>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</si>
  <si>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</si>
  <si>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</si>
  <si>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</si>
  <si>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</si>
  <si>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</si>
  <si>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</si>
  <si>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</si>
  <si>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</si>
  <si>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</si>
  <si>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</si>
  <si>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</si>
  <si>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</si>
  <si>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</si>
  <si>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</si>
  <si>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</si>
  <si>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</si>
  <si>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</si>
  <si>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</si>
  <si>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</si>
  <si>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</si>
  <si>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</si>
  <si>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</si>
  <si>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</si>
  <si>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</si>
  <si>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</si>
  <si>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</si>
  <si>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</si>
  <si>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</si>
  <si>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</si>
  <si>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</si>
  <si>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</si>
  <si>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</si>
  <si>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</si>
  <si>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</si>
  <si>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</si>
  <si>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</si>
  <si>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</si>
  <si>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</si>
  <si>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</si>
  <si>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</si>
  <si>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</si>
  <si>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</si>
  <si>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</si>
  <si>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</si>
  <si>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</si>
  <si>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</si>
  <si>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</si>
  <si>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</si>
  <si>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</si>
  <si>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</si>
  <si>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</si>
  <si>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</si>
  <si>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</si>
  <si>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</si>
  <si>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</si>
  <si>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</si>
  <si>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</si>
  <si>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</si>
  <si>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</si>
  <si>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</si>
  <si>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</si>
  <si>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</si>
  <si>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</si>
  <si>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</si>
  <si>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</si>
  <si>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</si>
  <si>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</si>
  <si>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</si>
  <si>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</si>
  <si>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</si>
  <si>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</si>
  <si>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</si>
  <si>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</si>
  <si>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</si>
  <si>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</si>
  <si>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</si>
  <si>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</si>
  <si>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</si>
  <si>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</si>
  <si>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</si>
  <si>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</si>
  <si>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</si>
  <si>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</si>
  <si>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</si>
  <si>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</si>
  <si>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</si>
  <si>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</si>
  <si>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</si>
  <si>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</si>
  <si>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</si>
  <si>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</si>
  <si>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</si>
  <si>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</si>
  <si>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</si>
  <si>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</si>
  <si>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</si>
  <si>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</si>
  <si>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</si>
  <si>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</si>
  <si>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</si>
  <si>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</si>
  <si>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</si>
  <si>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</si>
  <si>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</si>
  <si>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</si>
  <si>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</si>
  <si>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</si>
  <si>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</si>
  <si>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</si>
  <si>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</si>
  <si>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</si>
  <si>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</si>
  <si>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</si>
  <si>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</si>
  <si>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</si>
  <si>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</si>
  <si>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</si>
  <si>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</si>
  <si>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</si>
  <si>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</si>
  <si>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</si>
  <si>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</si>
  <si>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</si>
  <si>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</si>
  <si>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</si>
  <si>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</si>
  <si>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</si>
  <si>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</si>
  <si>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</si>
  <si>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</si>
  <si>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</si>
  <si>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</si>
  <si>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</si>
  <si>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</si>
  <si>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</si>
  <si>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</si>
  <si>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</si>
  <si>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</si>
  <si>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</si>
  <si>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</si>
  <si>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</si>
  <si>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</si>
  <si>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</si>
  <si>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</si>
  <si>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</si>
  <si>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</si>
  <si>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</si>
  <si>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</si>
  <si>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</si>
  <si>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</si>
  <si>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</si>
  <si>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</si>
  <si>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</si>
  <si>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</si>
  <si>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</si>
  <si>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</si>
  <si>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</si>
  <si>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</si>
  <si>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</si>
  <si>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</si>
  <si>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</si>
  <si>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</si>
  <si>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</si>
  <si>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</si>
  <si>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</si>
  <si>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</si>
  <si>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</si>
  <si>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</si>
  <si>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</si>
  <si>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</si>
  <si>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</si>
  <si>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</si>
  <si>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</si>
  <si>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</si>
  <si>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</si>
  <si>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</si>
  <si>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</si>
  <si>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</si>
  <si>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</si>
  <si>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</si>
  <si>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</si>
  <si>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</si>
  <si>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</si>
  <si>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</si>
  <si>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</si>
  <si>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</si>
  <si>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</si>
  <si>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</si>
  <si>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</si>
  <si>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</si>
  <si>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</si>
  <si>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</si>
  <si>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</si>
  <si>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</si>
  <si>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</si>
  <si>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</si>
  <si>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</si>
  <si>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</si>
  <si>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</si>
  <si>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</si>
  <si>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</si>
  <si>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</si>
  <si>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</si>
  <si>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</si>
  <si>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</si>
  <si>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</si>
  <si>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</si>
  <si>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</si>
  <si>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</si>
  <si>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</si>
  <si>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</si>
  <si>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</si>
  <si>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</si>
  <si>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</si>
  <si>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</si>
  <si>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</si>
  <si>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</si>
  <si>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</si>
  <si>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</si>
  <si>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</si>
  <si>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</si>
  <si>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</si>
  <si>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</si>
  <si>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</si>
  <si>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</si>
  <si>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</si>
  <si>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</si>
  <si>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</si>
  <si>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</si>
  <si>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</si>
  <si>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</si>
  <si>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</si>
  <si>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</si>
  <si>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</si>
  <si>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</si>
  <si>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</si>
  <si>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</si>
  <si>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</si>
  <si>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</si>
  <si>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</si>
  <si>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</si>
  <si>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</si>
  <si>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</si>
  <si>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</si>
  <si>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</si>
  <si>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</si>
  <si>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</si>
  <si>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</si>
  <si>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</si>
  <si>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</si>
  <si>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</si>
  <si>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</si>
  <si>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</si>
  <si>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</si>
  <si>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</si>
  <si>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</si>
  <si>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</si>
  <si>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</si>
  <si>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</si>
  <si>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</si>
  <si>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</si>
  <si>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</si>
  <si>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</si>
  <si>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</si>
  <si>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</si>
  <si>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</si>
  <si>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</si>
  <si>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</si>
  <si>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</si>
  <si>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</si>
  <si>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</si>
  <si>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</si>
  <si>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</si>
  <si>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</si>
  <si>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</si>
  <si>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</si>
  <si>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</si>
  <si>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</si>
  <si>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</si>
  <si>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</si>
  <si>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</si>
  <si>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</si>
  <si>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</si>
  <si>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</si>
  <si>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</si>
  <si>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</si>
  <si>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</si>
  <si>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</si>
  <si>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</si>
  <si>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</si>
  <si>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</si>
  <si>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</si>
  <si>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</si>
  <si>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</si>
  <si>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</si>
  <si>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</si>
  <si>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</si>
  <si>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</si>
  <si>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</si>
  <si>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</si>
  <si>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</si>
  <si>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</si>
  <si>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</si>
  <si>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</si>
  <si>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</si>
  <si>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</si>
  <si>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</si>
  <si>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</si>
  <si>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</si>
  <si>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</si>
  <si>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</si>
  <si>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</si>
  <si>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</si>
  <si>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</si>
  <si>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</si>
  <si>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</si>
  <si>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</si>
  <si>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</si>
  <si>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</si>
  <si>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</si>
  <si>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</si>
  <si>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</si>
  <si>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</si>
  <si>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</si>
  <si>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</si>
  <si>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</si>
  <si>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</si>
  <si>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</si>
  <si>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</si>
  <si>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</si>
  <si>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</si>
  <si>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</si>
  <si>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</si>
  <si>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</si>
  <si>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</si>
  <si>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</si>
  <si>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</si>
  <si>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</si>
  <si>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</si>
  <si>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</si>
  <si>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</si>
  <si>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</si>
  <si>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</si>
  <si>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</si>
  <si>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</si>
  <si>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</si>
  <si>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</si>
  <si>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</si>
  <si>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</si>
  <si>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</si>
  <si>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</si>
  <si>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</si>
  <si>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</si>
  <si>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</si>
  <si>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</si>
  <si>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</si>
  <si>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</si>
  <si>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</si>
  <si>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</si>
  <si>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</si>
  <si>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</si>
  <si>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</si>
  <si>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</si>
  <si>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</si>
  <si>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</si>
  <si>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</si>
  <si>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</si>
  <si>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</si>
  <si>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</si>
  <si>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</si>
  <si>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</si>
  <si>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</si>
  <si>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</si>
  <si>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</si>
  <si>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</si>
  <si>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</si>
  <si>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</si>
  <si>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</si>
  <si>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</si>
  <si>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</si>
  <si>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</si>
  <si>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</si>
  <si>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</si>
  <si>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</si>
  <si>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</si>
  <si>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</si>
  <si>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</si>
  <si>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</si>
  <si>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</si>
  <si>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</si>
  <si>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</si>
  <si>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</si>
  <si>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</si>
  <si>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</si>
  <si>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</si>
  <si>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</si>
  <si>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</si>
  <si>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</si>
  <si>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</si>
  <si>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</si>
  <si>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</si>
  <si>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</si>
  <si>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</si>
  <si>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</si>
  <si>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</si>
  <si>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</si>
  <si>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</si>
  <si>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</si>
  <si>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</si>
  <si>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</si>
  <si>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</si>
  <si>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</si>
  <si>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</si>
  <si>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</si>
  <si>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</si>
  <si>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</si>
  <si>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</si>
  <si>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</si>
  <si>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</si>
  <si>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</si>
  <si>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</si>
  <si>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</si>
  <si>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</si>
  <si>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</si>
  <si>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</si>
  <si>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</si>
  <si>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</si>
  <si>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</si>
  <si>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</si>
  <si>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</si>
  <si>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</si>
  <si>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</si>
  <si>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</si>
  <si>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</si>
  <si>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</si>
  <si>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</si>
  <si>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</si>
  <si>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</si>
  <si>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</si>
  <si>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</si>
  <si>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</si>
  <si>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</si>
  <si>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</si>
  <si>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</si>
  <si>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</si>
  <si>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</si>
  <si>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</si>
  <si>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</si>
  <si>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</si>
  <si>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</si>
  <si>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</si>
  <si>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</si>
  <si>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</si>
  <si>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</si>
  <si>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</si>
  <si>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</si>
  <si>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</si>
  <si>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</si>
  <si>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</si>
  <si>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</si>
  <si>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</si>
  <si>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</si>
  <si>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</si>
  <si>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</si>
  <si>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</si>
  <si>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</si>
  <si>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</si>
  <si>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</si>
  <si>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</si>
  <si>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</si>
  <si>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</si>
  <si>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</si>
  <si>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</si>
  <si>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</si>
  <si>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</si>
  <si>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</si>
  <si>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</si>
  <si>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</si>
  <si>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</si>
  <si>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</si>
  <si>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</si>
  <si>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</si>
  <si>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</si>
  <si>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</si>
  <si>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</si>
  <si>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</si>
  <si>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</si>
  <si>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</si>
  <si>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</si>
  <si>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</si>
  <si>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</si>
  <si>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</si>
  <si>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</si>
  <si>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</si>
  <si>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</si>
  <si>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</si>
  <si>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</si>
  <si>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</si>
  <si>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</si>
  <si>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</si>
  <si>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</si>
  <si>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</si>
  <si>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</si>
  <si>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</si>
  <si>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</si>
  <si>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</si>
  <si>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</si>
  <si>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</si>
  <si>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</si>
  <si>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</si>
  <si>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</si>
  <si>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</si>
  <si>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</si>
  <si>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</si>
  <si>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</si>
  <si>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</si>
  <si>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</si>
  <si>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</si>
  <si>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</si>
  <si>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</si>
  <si>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</si>
  <si>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</si>
  <si>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</si>
  <si>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</si>
  <si>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</si>
  <si>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</si>
  <si>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</si>
  <si>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</si>
  <si>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</si>
  <si>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</si>
  <si>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</si>
  <si>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</si>
  <si>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</si>
  <si>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</si>
  <si>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</si>
  <si>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</si>
  <si>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</si>
  <si>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</si>
  <si>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</si>
  <si>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</si>
  <si>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</si>
  <si>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</si>
  <si>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</si>
  <si>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</si>
  <si>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</si>
  <si>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</si>
  <si>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</si>
  <si>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</si>
  <si>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</si>
  <si>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</si>
  <si>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</si>
  <si>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</si>
  <si>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</si>
  <si>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</si>
  <si>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</si>
  <si>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</si>
  <si>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</si>
  <si>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</si>
  <si>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</si>
  <si>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</si>
  <si>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</si>
  <si>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</si>
  <si>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</si>
  <si>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</si>
  <si>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</si>
  <si>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</si>
  <si>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</si>
  <si>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</si>
  <si>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</si>
  <si>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</si>
  <si>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</si>
  <si>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</si>
  <si>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</si>
  <si>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</si>
  <si>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</si>
  <si>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</si>
  <si>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</si>
  <si>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</si>
  <si>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</si>
  <si>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</si>
  <si>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</si>
  <si>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</si>
  <si>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</si>
  <si>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</si>
  <si>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</si>
  <si>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</si>
  <si>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</si>
  <si>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</si>
  <si>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</si>
  <si>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</si>
  <si>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</si>
  <si>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</si>
  <si>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</si>
  <si>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</si>
  <si>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</si>
  <si>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</si>
  <si>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</si>
  <si>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</si>
  <si>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</si>
  <si>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</si>
  <si>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</si>
  <si>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</si>
  <si>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</si>
  <si>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</si>
  <si>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</si>
  <si>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</si>
  <si>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</si>
  <si>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</si>
  <si>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</si>
  <si>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</si>
  <si>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</si>
  <si>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</si>
  <si>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</si>
  <si>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</si>
  <si>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</si>
  <si>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 "Б.Л. Лизинг" АД</t>
  </si>
  <si>
    <t>неконсолидиран</t>
  </si>
  <si>
    <t>31.12.2006 год. -31.12.2007 год.</t>
  </si>
  <si>
    <t>Дата на съставяне: 26.02.2008 год.</t>
  </si>
  <si>
    <t>26.02.2008 год.</t>
  </si>
  <si>
    <t xml:space="preserve">Дата на съставяне:    26.02.2008 год.                                   </t>
  </si>
  <si>
    <t xml:space="preserve">Дата  на съставяне: 26.02.2008 год.                                                                                                                         </t>
  </si>
  <si>
    <t xml:space="preserve">Дата на съставяне: 26.02.2008 год.                       </t>
  </si>
  <si>
    <t>Дата на съставяне:  26.02.2008 год.</t>
  </si>
  <si>
    <r>
      <t xml:space="preserve">Дата на съставяне: </t>
    </r>
    <r>
      <rPr>
        <sz val="10"/>
        <rFont val="Times New Roman"/>
        <family val="1"/>
      </rPr>
      <t>26.02.2008 год.</t>
    </r>
  </si>
  <si>
    <t>Съставител: Дияна Боянова</t>
  </si>
  <si>
    <t>Дияна Боянова</t>
  </si>
  <si>
    <t xml:space="preserve">                                    Съставител: Дияна Боянова                       </t>
  </si>
  <si>
    <t>Ръководител: Цветан Рашков</t>
  </si>
  <si>
    <t>Цветан Рашков</t>
  </si>
  <si>
    <t xml:space="preserve"> Ръководител: 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</si>
</sst>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1">
      <selection activeCell="E96" sqref="E96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175043618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 t="s">
        <v>159</v>
      </c>
    </row>
    <row r="5" spans="1:8" ht="15">
      <c r="A5" s="204" t="s">
        <v>5</v>
      </c>
      <c r="B5" s="268"/>
      <c r="C5" s="268"/>
      <c r="D5" s="268"/>
      <c r="E5" s="596" t="s">
        <v>858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/>
      <c r="D11" s="205"/>
      <c r="E11" s="293" t="s">
        <v>22</v>
      </c>
      <c r="F11" s="298" t="s">
        <v>23</v>
      </c>
      <c r="G11" s="206">
        <v>530</v>
      </c>
      <c r="H11" s="206">
        <v>530</v>
      </c>
    </row>
    <row r="12" spans="1:8" ht="15">
      <c r="A12" s="291" t="s">
        <v>24</v>
      </c>
      <c r="B12" s="297" t="s">
        <v>25</v>
      </c>
      <c r="C12" s="205"/>
      <c r="D12" s="205"/>
      <c r="E12" s="293" t="s">
        <v>26</v>
      </c>
      <c r="F12" s="298" t="s">
        <v>27</v>
      </c>
      <c r="G12" s="207">
        <v>530</v>
      </c>
      <c r="H12" s="207">
        <v>530</v>
      </c>
    </row>
    <row r="13" spans="1:8" ht="15">
      <c r="A13" s="291" t="s">
        <v>28</v>
      </c>
      <c r="B13" s="297" t="s">
        <v>29</v>
      </c>
      <c r="C13" s="205">
        <v>6</v>
      </c>
      <c r="D13" s="205">
        <v>9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86</v>
      </c>
      <c r="D15" s="205">
        <v>122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/>
      <c r="D16" s="205"/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530</v>
      </c>
      <c r="H17" s="208">
        <f>H11+H14+H15+H16</f>
        <v>530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92</v>
      </c>
      <c r="D19" s="209">
        <f>SUM(D11:D18)</f>
        <v>131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/>
      <c r="H20" s="212"/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53</v>
      </c>
      <c r="H21" s="210">
        <f>SUM(H22:H24)</f>
        <v>39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53</v>
      </c>
      <c r="H22" s="206">
        <v>39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/>
      <c r="H24" s="206"/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53</v>
      </c>
      <c r="H25" s="208">
        <f>H19+H20+H21</f>
        <v>39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153</v>
      </c>
      <c r="H27" s="208">
        <f>SUM(H28:H30)</f>
        <v>0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153</v>
      </c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/>
      <c r="H29" s="391"/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385</v>
      </c>
      <c r="H31" s="206">
        <v>167</v>
      </c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/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538</v>
      </c>
      <c r="H33" s="208">
        <f>H27+H31+H32</f>
        <v>167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1121</v>
      </c>
      <c r="H36" s="208">
        <f>H25+H17+H33</f>
        <v>736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>
        <v>5304</v>
      </c>
      <c r="H44" s="206">
        <v>2754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>
        <v>394</v>
      </c>
      <c r="D47" s="205"/>
      <c r="E47" s="307" t="s">
        <v>145</v>
      </c>
      <c r="F47" s="298" t="s">
        <v>146</v>
      </c>
      <c r="G47" s="206">
        <v>11735</v>
      </c>
      <c r="H47" s="206">
        <v>5867</v>
      </c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748</v>
      </c>
      <c r="H48" s="206">
        <v>28</v>
      </c>
    </row>
    <row r="49" spans="1:18" ht="15">
      <c r="A49" s="291" t="s">
        <v>151</v>
      </c>
      <c r="B49" s="297" t="s">
        <v>152</v>
      </c>
      <c r="C49" s="205">
        <v>15371</v>
      </c>
      <c r="D49" s="205">
        <v>8662</v>
      </c>
      <c r="E49" s="307" t="s">
        <v>51</v>
      </c>
      <c r="F49" s="301" t="s">
        <v>153</v>
      </c>
      <c r="G49" s="208">
        <f>SUM(G43:G48)</f>
        <v>17787</v>
      </c>
      <c r="H49" s="208">
        <f>SUM(H43:H48)</f>
        <v>8649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15765</v>
      </c>
      <c r="D51" s="209">
        <f>SUM(D47:D50)</f>
        <v>8662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15857</v>
      </c>
      <c r="D55" s="209">
        <f>D19+D20+D21+D27+D32+D45+D51+D53+D54</f>
        <v>8793</v>
      </c>
      <c r="E55" s="293" t="s">
        <v>172</v>
      </c>
      <c r="F55" s="317" t="s">
        <v>173</v>
      </c>
      <c r="G55" s="208">
        <f>G49+G51+G52+G53+G54</f>
        <v>17787</v>
      </c>
      <c r="H55" s="208">
        <f>H49+H51+H52+H53+H54</f>
        <v>8649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/>
      <c r="D58" s="205"/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>
        <v>86</v>
      </c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138</v>
      </c>
      <c r="H61" s="208">
        <f>SUM(H62:H68)</f>
        <v>634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>
        <v>61</v>
      </c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86</v>
      </c>
      <c r="D64" s="209">
        <f>SUM(D58:D63)</f>
        <v>0</v>
      </c>
      <c r="E64" s="293" t="s">
        <v>200</v>
      </c>
      <c r="F64" s="298" t="s">
        <v>201</v>
      </c>
      <c r="G64" s="206">
        <v>2</v>
      </c>
      <c r="H64" s="206">
        <v>555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>
        <v>30</v>
      </c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11</v>
      </c>
      <c r="H66" s="206">
        <v>14</v>
      </c>
    </row>
    <row r="67" spans="1:8" ht="15">
      <c r="A67" s="291" t="s">
        <v>207</v>
      </c>
      <c r="B67" s="297" t="s">
        <v>208</v>
      </c>
      <c r="C67" s="205">
        <v>1748</v>
      </c>
      <c r="D67" s="205"/>
      <c r="E67" s="293" t="s">
        <v>209</v>
      </c>
      <c r="F67" s="298" t="s">
        <v>210</v>
      </c>
      <c r="G67" s="206">
        <v>1</v>
      </c>
      <c r="H67" s="206">
        <v>2</v>
      </c>
    </row>
    <row r="68" spans="1:8" ht="15">
      <c r="A68" s="291" t="s">
        <v>211</v>
      </c>
      <c r="B68" s="297" t="s">
        <v>212</v>
      </c>
      <c r="C68" s="205">
        <v>353</v>
      </c>
      <c r="D68" s="205">
        <v>143</v>
      </c>
      <c r="E68" s="293" t="s">
        <v>213</v>
      </c>
      <c r="F68" s="298" t="s">
        <v>214</v>
      </c>
      <c r="G68" s="206">
        <v>63</v>
      </c>
      <c r="H68" s="206">
        <v>33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172</v>
      </c>
      <c r="H69" s="206">
        <v>7</v>
      </c>
    </row>
    <row r="70" spans="1:8" ht="15">
      <c r="A70" s="291" t="s">
        <v>218</v>
      </c>
      <c r="B70" s="297" t="s">
        <v>219</v>
      </c>
      <c r="C70" s="205">
        <v>10</v>
      </c>
      <c r="D70" s="205">
        <v>528</v>
      </c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>
        <v>19</v>
      </c>
      <c r="D71" s="205"/>
      <c r="E71" s="309" t="s">
        <v>46</v>
      </c>
      <c r="F71" s="329" t="s">
        <v>224</v>
      </c>
      <c r="G71" s="215">
        <f>G59+G60+G61+G69+G70</f>
        <v>310</v>
      </c>
      <c r="H71" s="215">
        <f>H59+H60+H61+H69+H70</f>
        <v>641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624</v>
      </c>
      <c r="D72" s="205">
        <v>268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18</v>
      </c>
      <c r="D74" s="205">
        <v>46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2772</v>
      </c>
      <c r="D75" s="209">
        <f>SUM(D67:D74)</f>
        <v>985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310</v>
      </c>
      <c r="H79" s="216">
        <f>H71+H74+H75+H76</f>
        <v>641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65</v>
      </c>
      <c r="D87" s="205">
        <v>26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438</v>
      </c>
      <c r="D88" s="205">
        <v>222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503</v>
      </c>
      <c r="D91" s="209">
        <f>SUM(D87:D90)</f>
        <v>248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3361</v>
      </c>
      <c r="D93" s="209">
        <f>D64+D75+D84+D91+D92</f>
        <v>1233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19218</v>
      </c>
      <c r="D94" s="218">
        <f>D93+D55</f>
        <v>10026</v>
      </c>
      <c r="E94" s="558" t="s">
        <v>270</v>
      </c>
      <c r="F94" s="345" t="s">
        <v>271</v>
      </c>
      <c r="G94" s="219">
        <f>G36+G39+G55+G79</f>
        <v>19218</v>
      </c>
      <c r="H94" s="219">
        <f>H36+H39+H55+H79</f>
        <v>10026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859</v>
      </c>
      <c r="B98" s="539"/>
      <c r="C98" s="601" t="s">
        <v>866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869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0">
      <selection activeCell="C34" sqref="C34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 "Б.Л. Лизинг" АД</v>
      </c>
      <c r="F2" s="598" t="s">
        <v>2</v>
      </c>
      <c r="G2" s="598"/>
      <c r="H2" s="353">
        <f>'справка №1-БАЛАНС'!H3</f>
        <v>175043618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 t="str">
        <f>'справка №1-БАЛАНС'!H4</f>
        <v> 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31.12.2006 год. -31.12.2007 год.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23</v>
      </c>
      <c r="D9" s="79">
        <v>11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349</v>
      </c>
      <c r="D10" s="79">
        <v>214</v>
      </c>
      <c r="E10" s="363" t="s">
        <v>287</v>
      </c>
      <c r="F10" s="365" t="s">
        <v>288</v>
      </c>
      <c r="G10" s="87">
        <v>14217</v>
      </c>
      <c r="H10" s="87">
        <v>10132</v>
      </c>
    </row>
    <row r="11" spans="1:8" ht="12">
      <c r="A11" s="363" t="s">
        <v>289</v>
      </c>
      <c r="B11" s="364" t="s">
        <v>290</v>
      </c>
      <c r="C11" s="79">
        <v>49</v>
      </c>
      <c r="D11" s="79">
        <v>52</v>
      </c>
      <c r="E11" s="366" t="s">
        <v>291</v>
      </c>
      <c r="F11" s="365" t="s">
        <v>292</v>
      </c>
      <c r="G11" s="87">
        <v>530</v>
      </c>
      <c r="H11" s="87">
        <v>386</v>
      </c>
    </row>
    <row r="12" spans="1:8" ht="12">
      <c r="A12" s="363" t="s">
        <v>293</v>
      </c>
      <c r="B12" s="364" t="s">
        <v>294</v>
      </c>
      <c r="C12" s="79">
        <v>141</v>
      </c>
      <c r="D12" s="79">
        <v>94</v>
      </c>
      <c r="E12" s="366" t="s">
        <v>78</v>
      </c>
      <c r="F12" s="365" t="s">
        <v>295</v>
      </c>
      <c r="G12" s="87">
        <v>118</v>
      </c>
      <c r="H12" s="87">
        <v>70</v>
      </c>
    </row>
    <row r="13" spans="1:18" ht="12">
      <c r="A13" s="363" t="s">
        <v>296</v>
      </c>
      <c r="B13" s="364" t="s">
        <v>297</v>
      </c>
      <c r="C13" s="79">
        <v>23</v>
      </c>
      <c r="D13" s="79">
        <v>16</v>
      </c>
      <c r="E13" s="367" t="s">
        <v>51</v>
      </c>
      <c r="F13" s="368" t="s">
        <v>298</v>
      </c>
      <c r="G13" s="88">
        <f>SUM(G9:G12)</f>
        <v>14865</v>
      </c>
      <c r="H13" s="88">
        <f>SUM(H9:H12)</f>
        <v>10588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14203</v>
      </c>
      <c r="D14" s="79">
        <v>10137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33</v>
      </c>
      <c r="D16" s="80">
        <v>1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14821</v>
      </c>
      <c r="D19" s="82">
        <f>SUM(D9:D15)+D16</f>
        <v>10525</v>
      </c>
      <c r="E19" s="373" t="s">
        <v>315</v>
      </c>
      <c r="F19" s="369" t="s">
        <v>316</v>
      </c>
      <c r="G19" s="87">
        <v>1698</v>
      </c>
      <c r="H19" s="87">
        <v>640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1267</v>
      </c>
      <c r="D22" s="79">
        <v>466</v>
      </c>
      <c r="E22" s="373" t="s">
        <v>324</v>
      </c>
      <c r="F22" s="369" t="s">
        <v>325</v>
      </c>
      <c r="G22" s="87">
        <v>2</v>
      </c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>
        <v>8</v>
      </c>
      <c r="D24" s="79">
        <v>4</v>
      </c>
      <c r="E24" s="367" t="s">
        <v>103</v>
      </c>
      <c r="F24" s="370" t="s">
        <v>332</v>
      </c>
      <c r="G24" s="88">
        <f>SUM(G19:G23)</f>
        <v>1700</v>
      </c>
      <c r="H24" s="88">
        <f>SUM(H19:H23)</f>
        <v>640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41</v>
      </c>
      <c r="D25" s="79">
        <v>37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1316</v>
      </c>
      <c r="D26" s="82">
        <f>SUM(D22:D25)</f>
        <v>507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16137</v>
      </c>
      <c r="D28" s="83">
        <f>D26+D19</f>
        <v>11032</v>
      </c>
      <c r="E28" s="174" t="s">
        <v>337</v>
      </c>
      <c r="F28" s="370" t="s">
        <v>338</v>
      </c>
      <c r="G28" s="88">
        <f>G13+G15+G24</f>
        <v>16565</v>
      </c>
      <c r="H28" s="88">
        <f>H13+H15+H24</f>
        <v>11228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428</v>
      </c>
      <c r="D30" s="83">
        <f>IF((H28-D28)&gt;0,H28-D28,0)</f>
        <v>196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0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16137</v>
      </c>
      <c r="D33" s="82">
        <f>D28-D31+D32</f>
        <v>11032</v>
      </c>
      <c r="E33" s="174" t="s">
        <v>351</v>
      </c>
      <c r="F33" s="370" t="s">
        <v>352</v>
      </c>
      <c r="G33" s="90">
        <f>G32-G31+G28</f>
        <v>16565</v>
      </c>
      <c r="H33" s="90">
        <f>H32-H31+H28</f>
        <v>11228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428</v>
      </c>
      <c r="D34" s="83">
        <f>IF((H33-D33)&gt;0,H33-D33,0)</f>
        <v>196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0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43</v>
      </c>
      <c r="D35" s="82">
        <f>D36+D37+D38</f>
        <v>29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>
        <v>43</v>
      </c>
      <c r="D36" s="79">
        <v>29</v>
      </c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/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385</v>
      </c>
      <c r="D39" s="570">
        <f>+IF((H33-D33-D35)&gt;0,H33-D33-D35,0)</f>
        <v>167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385</v>
      </c>
      <c r="D41" s="85">
        <f>IF(H39=0,IF(D39-D40&gt;0,D39-D40+H40,0),IF(H39-H40&lt;0,H40-H39+D39,0))</f>
        <v>167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16565</v>
      </c>
      <c r="D42" s="86">
        <f>D33+D35+D39</f>
        <v>11228</v>
      </c>
      <c r="E42" s="177" t="s">
        <v>378</v>
      </c>
      <c r="F42" s="178" t="s">
        <v>379</v>
      </c>
      <c r="G42" s="90">
        <f>G39+G33</f>
        <v>16565</v>
      </c>
      <c r="H42" s="90">
        <f>H39+H33</f>
        <v>11228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 t="s">
        <v>860</v>
      </c>
      <c r="C44" s="532" t="s">
        <v>381</v>
      </c>
      <c r="D44" s="603" t="s">
        <v>867</v>
      </c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4" t="s">
        <v>870</v>
      </c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D47" sqref="D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 "Б.Л. Лизинг" АД</v>
      </c>
      <c r="C4" s="397" t="s">
        <v>2</v>
      </c>
      <c r="D4" s="353">
        <f>'справка №1-БАЛАНС'!H3</f>
        <v>175043618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 t="str">
        <f>'справка №1-БАЛАНС'!H4</f>
        <v> 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31.12.2006 год. -31.12.2007 год.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11007</v>
      </c>
      <c r="D10" s="92">
        <v>7991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-15992</v>
      </c>
      <c r="D11" s="92">
        <v>-11666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-170</v>
      </c>
      <c r="D13" s="92">
        <v>-106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>
        <v>-47</v>
      </c>
      <c r="D15" s="92">
        <v>-95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>
        <v>-29</v>
      </c>
      <c r="D17" s="92">
        <v>-5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>
        <v>-6</v>
      </c>
      <c r="D18" s="92">
        <v>-3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-1564</v>
      </c>
      <c r="D19" s="92">
        <v>-476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-6801</v>
      </c>
      <c r="D20" s="93">
        <f>SUM(D10:D19)</f>
        <v>-4360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-42</v>
      </c>
      <c r="D22" s="92">
        <v>-13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1</v>
      </c>
      <c r="D23" s="92">
        <v>53</v>
      </c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-41</v>
      </c>
      <c r="D32" s="93">
        <f>SUM(D22:D31)</f>
        <v>40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>
        <v>5867</v>
      </c>
      <c r="D34" s="92">
        <v>5867</v>
      </c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>
        <v>90</v>
      </c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10196</v>
      </c>
      <c r="D36" s="92">
        <v>2262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-7859</v>
      </c>
      <c r="D37" s="92">
        <v>-3145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-1107</v>
      </c>
      <c r="D39" s="92">
        <v>-438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>
        <v>-196</v>
      </c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7097</v>
      </c>
      <c r="D42" s="93">
        <f>SUM(D34:D41)</f>
        <v>4440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255</v>
      </c>
      <c r="D43" s="93">
        <f>D42+D32+D20</f>
        <v>120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248</v>
      </c>
      <c r="D44" s="184">
        <v>128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503</v>
      </c>
      <c r="D45" s="93">
        <f>D44+D43</f>
        <v>248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861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 t="s">
        <v>867</v>
      </c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599" t="s">
        <v>870</v>
      </c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">
      <selection activeCell="G19" sqref="G1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 "Б.Л. Лизинг"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175043618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31.12.2006 год. -31.12.2007 год.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530</v>
      </c>
      <c r="D11" s="96">
        <f>'справка №1-БАЛАНС'!H19</f>
        <v>0</v>
      </c>
      <c r="E11" s="96">
        <f>'справка №1-БАЛАНС'!H20</f>
        <v>0</v>
      </c>
      <c r="F11" s="96">
        <f>'справка №1-БАЛАНС'!H22</f>
        <v>39</v>
      </c>
      <c r="G11" s="96">
        <f>'справка №1-БАЛАНС'!H23</f>
        <v>0</v>
      </c>
      <c r="H11" s="98"/>
      <c r="I11" s="96">
        <f>'справка №1-БАЛАНС'!H28+'справка №1-БАЛАНС'!H31</f>
        <v>167</v>
      </c>
      <c r="J11" s="96">
        <f>'справка №1-БАЛАНС'!H29+'справка №1-БАЛАНС'!H32</f>
        <v>0</v>
      </c>
      <c r="K11" s="98"/>
      <c r="L11" s="424">
        <f>SUM(C11:K11)</f>
        <v>736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530</v>
      </c>
      <c r="D15" s="99">
        <f aca="true" t="shared" si="2" ref="D15:M15">D11+D12</f>
        <v>0</v>
      </c>
      <c r="E15" s="99">
        <f t="shared" si="2"/>
        <v>0</v>
      </c>
      <c r="F15" s="99">
        <f t="shared" si="2"/>
        <v>39</v>
      </c>
      <c r="G15" s="99">
        <f t="shared" si="2"/>
        <v>0</v>
      </c>
      <c r="H15" s="99">
        <f t="shared" si="2"/>
        <v>0</v>
      </c>
      <c r="I15" s="99">
        <f t="shared" si="2"/>
        <v>167</v>
      </c>
      <c r="J15" s="99">
        <f t="shared" si="2"/>
        <v>0</v>
      </c>
      <c r="K15" s="99">
        <f t="shared" si="2"/>
        <v>0</v>
      </c>
      <c r="L15" s="424">
        <f t="shared" si="1"/>
        <v>736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385</v>
      </c>
      <c r="J16" s="425">
        <f>+'справка №1-БАЛАНС'!G32</f>
        <v>0</v>
      </c>
      <c r="K16" s="98"/>
      <c r="L16" s="424">
        <f t="shared" si="1"/>
        <v>385</v>
      </c>
      <c r="M16" s="98">
        <v>-5</v>
      </c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14</v>
      </c>
      <c r="G17" s="100">
        <f t="shared" si="3"/>
        <v>0</v>
      </c>
      <c r="H17" s="100">
        <f t="shared" si="3"/>
        <v>0</v>
      </c>
      <c r="I17" s="100">
        <f t="shared" si="3"/>
        <v>-14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>
        <v>14</v>
      </c>
      <c r="G19" s="98"/>
      <c r="H19" s="98"/>
      <c r="I19" s="98">
        <v>-14</v>
      </c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530</v>
      </c>
      <c r="D29" s="97">
        <f aca="true" t="shared" si="6" ref="D29:M29">D17+D20+D21+D24+D28+D27+D15+D16</f>
        <v>0</v>
      </c>
      <c r="E29" s="97">
        <f t="shared" si="6"/>
        <v>0</v>
      </c>
      <c r="F29" s="97">
        <f t="shared" si="6"/>
        <v>53</v>
      </c>
      <c r="G29" s="97">
        <f t="shared" si="6"/>
        <v>0</v>
      </c>
      <c r="H29" s="97">
        <f t="shared" si="6"/>
        <v>0</v>
      </c>
      <c r="I29" s="97">
        <f t="shared" si="6"/>
        <v>538</v>
      </c>
      <c r="J29" s="97">
        <f t="shared" si="6"/>
        <v>0</v>
      </c>
      <c r="K29" s="97">
        <f t="shared" si="6"/>
        <v>0</v>
      </c>
      <c r="L29" s="424">
        <f t="shared" si="1"/>
        <v>1121</v>
      </c>
      <c r="M29" s="97">
        <f t="shared" si="6"/>
        <v>-5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530</v>
      </c>
      <c r="D32" s="97">
        <f t="shared" si="7"/>
        <v>0</v>
      </c>
      <c r="E32" s="97">
        <f t="shared" si="7"/>
        <v>0</v>
      </c>
      <c r="F32" s="97">
        <f t="shared" si="7"/>
        <v>53</v>
      </c>
      <c r="G32" s="97">
        <f t="shared" si="7"/>
        <v>0</v>
      </c>
      <c r="H32" s="97">
        <f t="shared" si="7"/>
        <v>0</v>
      </c>
      <c r="I32" s="97">
        <f t="shared" si="7"/>
        <v>538</v>
      </c>
      <c r="J32" s="97">
        <f t="shared" si="7"/>
        <v>0</v>
      </c>
      <c r="K32" s="97">
        <f t="shared" si="7"/>
        <v>0</v>
      </c>
      <c r="L32" s="424">
        <f t="shared" si="1"/>
        <v>1121</v>
      </c>
      <c r="M32" s="97">
        <f>M29+M30+M31</f>
        <v>-5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862</v>
      </c>
      <c r="B35" s="37"/>
      <c r="C35" s="24"/>
      <c r="D35" s="605" t="s">
        <v>817</v>
      </c>
      <c r="E35" s="605"/>
      <c r="F35" s="605" t="s">
        <v>867</v>
      </c>
      <c r="G35" s="605"/>
      <c r="H35" s="605"/>
      <c r="I35" s="605"/>
      <c r="J35" s="24" t="s">
        <v>871</v>
      </c>
      <c r="K35" s="24"/>
      <c r="L35" s="605" t="s">
        <v>870</v>
      </c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1">
      <selection activeCell="K23" sqref="K23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 "Б.Л. Лизинг" АД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175043618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31.12.2006 год. -31.12.2007 год.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 t="str">
        <f>'справка №1-БАЛАНС'!H4</f>
        <v> </v>
      </c>
      <c r="Q3" s="625"/>
      <c r="R3" s="354"/>
    </row>
    <row r="4" spans="1:18" ht="12.75">
      <c r="A4" s="436" t="s">
        <v>522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0" t="s">
        <v>528</v>
      </c>
      <c r="R5" s="620" t="s">
        <v>529</v>
      </c>
    </row>
    <row r="6" spans="1:18" s="44" customFormat="1" ht="48">
      <c r="A6" s="613"/>
      <c r="B6" s="614"/>
      <c r="C6" s="61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1"/>
      <c r="R6" s="62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/>
      <c r="E9" s="243"/>
      <c r="F9" s="243"/>
      <c r="G9" s="113">
        <f>D9+E9-F9</f>
        <v>0</v>
      </c>
      <c r="H9" s="103"/>
      <c r="I9" s="103"/>
      <c r="J9" s="113">
        <f>G9+H9-I9</f>
        <v>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/>
      <c r="E10" s="243"/>
      <c r="F10" s="243"/>
      <c r="G10" s="113">
        <f aca="true" t="shared" si="2" ref="G10:G39">D10+E10-F10</f>
        <v>0</v>
      </c>
      <c r="H10" s="103"/>
      <c r="I10" s="103"/>
      <c r="J10" s="113">
        <f aca="true" t="shared" si="3" ref="J10:J39">G10+H10-I10</f>
        <v>0</v>
      </c>
      <c r="K10" s="103"/>
      <c r="L10" s="103"/>
      <c r="M10" s="103"/>
      <c r="N10" s="113">
        <f aca="true" t="shared" si="4" ref="N10:N39">K10+L10-M10</f>
        <v>0</v>
      </c>
      <c r="O10" s="103"/>
      <c r="P10" s="103"/>
      <c r="Q10" s="113">
        <f t="shared" si="0"/>
        <v>0</v>
      </c>
      <c r="R10" s="11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37</v>
      </c>
      <c r="E11" s="243">
        <v>2</v>
      </c>
      <c r="F11" s="243"/>
      <c r="G11" s="113">
        <f t="shared" si="2"/>
        <v>39</v>
      </c>
      <c r="H11" s="103"/>
      <c r="I11" s="103"/>
      <c r="J11" s="113">
        <f t="shared" si="3"/>
        <v>39</v>
      </c>
      <c r="K11" s="103">
        <v>28</v>
      </c>
      <c r="L11" s="103">
        <v>5</v>
      </c>
      <c r="M11" s="103"/>
      <c r="N11" s="113">
        <f t="shared" si="4"/>
        <v>33</v>
      </c>
      <c r="O11" s="103"/>
      <c r="P11" s="103"/>
      <c r="Q11" s="113">
        <f t="shared" si="0"/>
        <v>33</v>
      </c>
      <c r="R11" s="113">
        <f t="shared" si="1"/>
        <v>6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253</v>
      </c>
      <c r="E13" s="243">
        <v>33</v>
      </c>
      <c r="F13" s="243">
        <v>64</v>
      </c>
      <c r="G13" s="113">
        <f t="shared" si="2"/>
        <v>222</v>
      </c>
      <c r="H13" s="103"/>
      <c r="I13" s="103"/>
      <c r="J13" s="113">
        <f t="shared" si="3"/>
        <v>222</v>
      </c>
      <c r="K13" s="103">
        <v>131</v>
      </c>
      <c r="L13" s="103">
        <v>44</v>
      </c>
      <c r="M13" s="103">
        <v>39</v>
      </c>
      <c r="N13" s="113">
        <f t="shared" si="4"/>
        <v>136</v>
      </c>
      <c r="O13" s="103"/>
      <c r="P13" s="103"/>
      <c r="Q13" s="113">
        <f t="shared" si="0"/>
        <v>136</v>
      </c>
      <c r="R13" s="113">
        <f t="shared" si="1"/>
        <v>86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290</v>
      </c>
      <c r="E17" s="248">
        <f>SUM(E9:E16)</f>
        <v>35</v>
      </c>
      <c r="F17" s="248">
        <f>SUM(F9:F16)</f>
        <v>64</v>
      </c>
      <c r="G17" s="113">
        <f t="shared" si="2"/>
        <v>261</v>
      </c>
      <c r="H17" s="114">
        <f>SUM(H9:H16)</f>
        <v>0</v>
      </c>
      <c r="I17" s="114">
        <f>SUM(I9:I16)</f>
        <v>0</v>
      </c>
      <c r="J17" s="113">
        <f t="shared" si="3"/>
        <v>261</v>
      </c>
      <c r="K17" s="114">
        <f>SUM(K9:K16)</f>
        <v>159</v>
      </c>
      <c r="L17" s="114">
        <f>SUM(L9:L16)</f>
        <v>49</v>
      </c>
      <c r="M17" s="114">
        <f>SUM(M9:M16)</f>
        <v>39</v>
      </c>
      <c r="N17" s="113">
        <f t="shared" si="4"/>
        <v>169</v>
      </c>
      <c r="O17" s="114">
        <f>SUM(O9:O16)</f>
        <v>0</v>
      </c>
      <c r="P17" s="114">
        <f>SUM(P9:P16)</f>
        <v>0</v>
      </c>
      <c r="Q17" s="113">
        <f t="shared" si="5"/>
        <v>169</v>
      </c>
      <c r="R17" s="113">
        <f t="shared" si="6"/>
        <v>92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291</v>
      </c>
      <c r="E40" s="547">
        <f>E17+E18+E19+E25+E38+E39</f>
        <v>35</v>
      </c>
      <c r="F40" s="547">
        <f aca="true" t="shared" si="13" ref="F40:R40">F17+F18+F19+F25+F38+F39</f>
        <v>64</v>
      </c>
      <c r="G40" s="547">
        <f t="shared" si="13"/>
        <v>262</v>
      </c>
      <c r="H40" s="547">
        <f t="shared" si="13"/>
        <v>0</v>
      </c>
      <c r="I40" s="547">
        <f t="shared" si="13"/>
        <v>0</v>
      </c>
      <c r="J40" s="547">
        <f t="shared" si="13"/>
        <v>262</v>
      </c>
      <c r="K40" s="547">
        <f t="shared" si="13"/>
        <v>160</v>
      </c>
      <c r="L40" s="547">
        <f t="shared" si="13"/>
        <v>49</v>
      </c>
      <c r="M40" s="547">
        <f t="shared" si="13"/>
        <v>39</v>
      </c>
      <c r="N40" s="547">
        <f t="shared" si="13"/>
        <v>170</v>
      </c>
      <c r="O40" s="547">
        <f t="shared" si="13"/>
        <v>0</v>
      </c>
      <c r="P40" s="547">
        <f t="shared" si="13"/>
        <v>0</v>
      </c>
      <c r="Q40" s="547">
        <f t="shared" si="13"/>
        <v>170</v>
      </c>
      <c r="R40" s="547">
        <f t="shared" si="13"/>
        <v>92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863</v>
      </c>
      <c r="C44" s="445"/>
      <c r="D44" s="446"/>
      <c r="E44" s="446"/>
      <c r="F44" s="446"/>
      <c r="G44" s="436"/>
      <c r="H44" s="447" t="s">
        <v>868</v>
      </c>
      <c r="I44" s="447"/>
      <c r="J44" s="447"/>
      <c r="K44" s="617"/>
      <c r="L44" s="617"/>
      <c r="M44" s="617"/>
      <c r="N44" s="617"/>
      <c r="O44" s="618" t="s">
        <v>869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76">
      <selection activeCell="D96" sqref="D96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 "Б.Л. Лизинг" АД</v>
      </c>
      <c r="B3" s="633"/>
      <c r="C3" s="353" t="s">
        <v>2</v>
      </c>
      <c r="E3" s="353">
        <f>'справка №1-БАЛАНС'!H3</f>
        <v>175043618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31.12.2006 год. -31.12.2007 год.</v>
      </c>
      <c r="B4" s="634"/>
      <c r="C4" s="354" t="s">
        <v>4</v>
      </c>
      <c r="D4" s="354"/>
      <c r="E4" s="353" t="str">
        <f>'справка №1-БАЛАНС'!H4</f>
        <v> 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394</v>
      </c>
      <c r="D11" s="165">
        <f>SUM(D12:D14)</f>
        <v>0</v>
      </c>
      <c r="E11" s="166">
        <f>SUM(E12:E14)</f>
        <v>394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>
        <v>394</v>
      </c>
      <c r="D14" s="153"/>
      <c r="E14" s="166">
        <f t="shared" si="0"/>
        <v>394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15371</v>
      </c>
      <c r="D16" s="165">
        <f>+D17+D18</f>
        <v>0</v>
      </c>
      <c r="E16" s="166">
        <f t="shared" si="0"/>
        <v>15371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>
        <v>15371</v>
      </c>
      <c r="D17" s="153"/>
      <c r="E17" s="166">
        <f t="shared" si="0"/>
        <v>15371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15765</v>
      </c>
      <c r="D19" s="149">
        <f>D11+D15+D16</f>
        <v>0</v>
      </c>
      <c r="E19" s="164">
        <f>E11+E15+E16</f>
        <v>15765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1748</v>
      </c>
      <c r="D24" s="165">
        <f>SUM(D25:D27)</f>
        <v>1748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>
        <v>1520</v>
      </c>
      <c r="D25" s="153">
        <v>1520</v>
      </c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>
        <v>228</v>
      </c>
      <c r="D27" s="153">
        <v>228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302</v>
      </c>
      <c r="D28" s="153">
        <v>302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>
        <v>51</v>
      </c>
      <c r="D29" s="153">
        <v>51</v>
      </c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>
        <v>10</v>
      </c>
      <c r="D30" s="153">
        <v>10</v>
      </c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>
        <v>19</v>
      </c>
      <c r="D31" s="153">
        <v>19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624</v>
      </c>
      <c r="D33" s="150">
        <f>SUM(D34:D37)</f>
        <v>624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>
        <v>624</v>
      </c>
      <c r="D35" s="153">
        <v>624</v>
      </c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18</v>
      </c>
      <c r="D38" s="150">
        <f>SUM(D39:D42)</f>
        <v>18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18</v>
      </c>
      <c r="D42" s="153">
        <v>18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2772</v>
      </c>
      <c r="D43" s="149">
        <f>D24+D28+D29+D31+D30+D32+D33+D38</f>
        <v>2772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18537</v>
      </c>
      <c r="D44" s="148">
        <f>D43+D21+D19+D9</f>
        <v>2772</v>
      </c>
      <c r="E44" s="164">
        <f>E43+E21+E19+E9</f>
        <v>15765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5304</v>
      </c>
      <c r="D56" s="148">
        <f>D57+D59</f>
        <v>0</v>
      </c>
      <c r="E56" s="165">
        <f t="shared" si="1"/>
        <v>5304</v>
      </c>
      <c r="F56" s="148">
        <f>F57+F59</f>
        <v>5304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>
        <v>5304</v>
      </c>
      <c r="D57" s="153"/>
      <c r="E57" s="165">
        <f t="shared" si="1"/>
        <v>5304</v>
      </c>
      <c r="F57" s="153">
        <v>5304</v>
      </c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>
        <v>11735</v>
      </c>
      <c r="D63" s="153"/>
      <c r="E63" s="165">
        <f t="shared" si="1"/>
        <v>11735</v>
      </c>
      <c r="F63" s="155">
        <v>11735</v>
      </c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748</v>
      </c>
      <c r="D64" s="153"/>
      <c r="E64" s="165">
        <f t="shared" si="1"/>
        <v>748</v>
      </c>
      <c r="F64" s="155">
        <v>748</v>
      </c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748</v>
      </c>
      <c r="D65" s="154"/>
      <c r="E65" s="165">
        <f t="shared" si="1"/>
        <v>748</v>
      </c>
      <c r="F65" s="156">
        <v>748</v>
      </c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17787</v>
      </c>
      <c r="D66" s="148">
        <f>D52+D56+D61+D62+D63+D64</f>
        <v>0</v>
      </c>
      <c r="E66" s="165">
        <f t="shared" si="1"/>
        <v>17787</v>
      </c>
      <c r="F66" s="148">
        <f>F52+F56+F61+F62+F63+F64</f>
        <v>17787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61</v>
      </c>
      <c r="D71" s="150">
        <f>SUM(D72:D74)</f>
        <v>61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>
        <v>61</v>
      </c>
      <c r="D72" s="153">
        <v>61</v>
      </c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77</v>
      </c>
      <c r="D85" s="149">
        <f>SUM(D86:D90)+D94</f>
        <v>77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2</v>
      </c>
      <c r="D87" s="153">
        <v>2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11</v>
      </c>
      <c r="D89" s="153">
        <v>11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63</v>
      </c>
      <c r="D90" s="148">
        <f>SUM(D91:D93)</f>
        <v>63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>
        <v>27</v>
      </c>
      <c r="D91" s="153">
        <v>27</v>
      </c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>
        <v>36</v>
      </c>
      <c r="D92" s="153">
        <v>36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/>
      <c r="D93" s="153"/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1</v>
      </c>
      <c r="D94" s="153">
        <v>1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172</v>
      </c>
      <c r="D95" s="153">
        <v>172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310</v>
      </c>
      <c r="D96" s="149">
        <f>D85+D80+D75+D71+D95</f>
        <v>310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18097</v>
      </c>
      <c r="D97" s="149">
        <f>D96+D68+D66</f>
        <v>310</v>
      </c>
      <c r="E97" s="149">
        <f>E96+E68+E66</f>
        <v>17787</v>
      </c>
      <c r="F97" s="149">
        <f>F96+F68+F66</f>
        <v>17787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864</v>
      </c>
      <c r="B109" s="630"/>
      <c r="C109" s="630" t="s">
        <v>866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869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tabSelected="1" workbookViewId="0" topLeftCell="A1">
      <selection activeCell="I30" sqref="I30:J30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 "Б.Л. Лизинг" АД</v>
      </c>
      <c r="D4" s="628"/>
      <c r="E4" s="628"/>
      <c r="F4" s="578"/>
      <c r="G4" s="580" t="s">
        <v>2</v>
      </c>
      <c r="H4" s="580"/>
      <c r="I4" s="589">
        <f>'справка №1-БАЛАНС'!H3</f>
        <v>175043618</v>
      </c>
    </row>
    <row r="5" spans="1:9" ht="15">
      <c r="A5" s="522" t="s">
        <v>5</v>
      </c>
      <c r="B5" s="579"/>
      <c r="C5" s="606" t="str">
        <f>'справка №1-БАЛАНС'!E5</f>
        <v>31.12.2006 год. -31.12.2007 год.</v>
      </c>
      <c r="D5" s="637"/>
      <c r="E5" s="637"/>
      <c r="F5" s="579"/>
      <c r="G5" s="354" t="s">
        <v>4</v>
      </c>
      <c r="H5" s="581"/>
      <c r="I5" s="588" t="str">
        <f>'справка №1-БАЛАНС'!H4</f>
        <v> 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859</v>
      </c>
      <c r="B30" s="636"/>
      <c r="C30" s="636"/>
      <c r="D30" s="568" t="s">
        <v>817</v>
      </c>
      <c r="E30" s="635" t="s">
        <v>867</v>
      </c>
      <c r="F30" s="635"/>
      <c r="G30" s="635"/>
      <c r="H30" s="519" t="s">
        <v>779</v>
      </c>
      <c r="I30" s="635" t="s">
        <v>870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159" sqref="D159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 "Б.Л. Лизинг" АД</v>
      </c>
      <c r="C5" s="627"/>
      <c r="D5" s="587"/>
      <c r="E5" s="353" t="s">
        <v>2</v>
      </c>
      <c r="F5" s="590">
        <f>'справка №1-БАЛАНС'!H3</f>
        <v>175043618</v>
      </c>
    </row>
    <row r="6" spans="1:13" ht="15" customHeight="1">
      <c r="A6" s="54" t="s">
        <v>820</v>
      </c>
      <c r="B6" s="606" t="str">
        <f>'справка №1-БАЛАНС'!E5</f>
        <v>31.12.2006 год. -31.12.2007 год.</v>
      </c>
      <c r="C6" s="637"/>
      <c r="D6" s="55"/>
      <c r="E6" s="354" t="s">
        <v>4</v>
      </c>
      <c r="F6" s="591" t="str">
        <f>'справка №1-БАЛАНС'!H4</f>
        <v> 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865</v>
      </c>
      <c r="B151" s="561"/>
      <c r="C151" s="638" t="s">
        <v>866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869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shakalaka</cp:lastModifiedBy>
  <cp:lastPrinted>2004-04-29T08:37:36Z</cp:lastPrinted>
  <dcterms:created xsi:type="dcterms:W3CDTF">2000-06-29T12:02:40Z</dcterms:created>
  <dcterms:modified xsi:type="dcterms:W3CDTF">2008-03-29T19:03:36Z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