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<sst xmlns="http://schemas.openxmlformats.org/spreadsheetml/2006/main" count="1068" uniqueCount="878">
  <si>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</si>
  <si>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</si>
  <si>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</si>
  <si>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</si>
  <si>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</si>
  <si>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</si>
  <si>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</si>
  <si>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</si>
  <si>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</si>
  <si>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</si>
  <si>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</si>
  <si>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</si>
  <si>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</si>
  <si>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</si>
  <si>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</si>
  <si>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</si>
  <si>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</si>
  <si>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</si>
  <si>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</si>
  <si>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</si>
  <si>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</si>
  <si>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</si>
  <si>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</si>
  <si>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</si>
  <si>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</si>
  <si>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</si>
  <si>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</si>
  <si>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</si>
  <si>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</si>
  <si>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</si>
  <si>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</si>
  <si>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</si>
  <si>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</si>
  <si>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</si>
  <si>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</si>
  <si>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</si>
  <si>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</si>
  <si>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</si>
  <si>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</si>
  <si>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</si>
  <si>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</si>
  <si>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</si>
  <si>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</si>
  <si>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</si>
  <si>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</si>
  <si>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</si>
  <si>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</si>
  <si>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</si>
  <si>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</si>
  <si>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</si>
  <si>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</si>
  <si>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</si>
  <si>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</si>
  <si>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</si>
  <si>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</si>
  <si>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</si>
  <si>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</si>
  <si>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</si>
  <si>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</si>
  <si>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</si>
  <si>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</si>
  <si>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</si>
  <si>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</si>
  <si>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</si>
  <si>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</si>
  <si>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</si>
  <si>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</si>
  <si>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</si>
  <si>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</si>
  <si>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</si>
  <si>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</si>
  <si>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</si>
  <si>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</si>
  <si>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</si>
  <si>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</si>
  <si>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</si>
  <si>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</si>
  <si>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</si>
  <si>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</si>
  <si>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</si>
  <si>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</si>
  <si>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</si>
  <si>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</si>
  <si>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</si>
  <si>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</si>
  <si>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</si>
  <si>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</si>
  <si>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</si>
  <si>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</si>
  <si>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</si>
  <si>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</si>
  <si>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</si>
  <si>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</si>
  <si>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</si>
  <si>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</si>
  <si>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</si>
  <si>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</si>
  <si>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</si>
  <si>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</si>
  <si>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</si>
  <si>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</si>
  <si>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</si>
  <si>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</si>
  <si>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</si>
  <si>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</si>
  <si>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</si>
  <si>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</si>
  <si>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</si>
  <si>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</si>
  <si>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</si>
  <si>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</si>
  <si>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</si>
  <si>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</si>
  <si>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</si>
  <si>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</si>
  <si>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</si>
  <si>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</si>
  <si>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</si>
  <si>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</si>
  <si>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</si>
  <si>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</si>
  <si>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</si>
  <si>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</si>
  <si>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</si>
  <si>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</si>
  <si>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</si>
  <si>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</si>
  <si>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</si>
  <si>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</si>
  <si>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</si>
  <si>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</si>
  <si>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</si>
  <si>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</si>
  <si>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</si>
  <si>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</si>
  <si>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</si>
  <si>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</si>
  <si>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</si>
  <si>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</si>
  <si>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</si>
  <si>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</si>
  <si>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</si>
  <si>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</si>
  <si>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</si>
  <si>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</si>
  <si>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</si>
  <si>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</si>
  <si>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</si>
  <si>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</si>
  <si>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</si>
  <si>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</si>
  <si>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</si>
  <si>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</si>
  <si>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</si>
  <si>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</si>
  <si>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</si>
  <si>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</si>
  <si>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</si>
  <si>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</si>
  <si>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</si>
  <si>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</si>
  <si>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</si>
  <si>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</si>
  <si>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</si>
  <si>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</si>
  <si>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</si>
  <si>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</si>
  <si>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</si>
  <si>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</si>
  <si>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</si>
  <si>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</si>
  <si>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</si>
  <si>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</si>
  <si>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</si>
  <si>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</si>
  <si>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</si>
  <si>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</si>
  <si>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</si>
  <si>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</si>
  <si>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</si>
  <si>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</si>
  <si>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</si>
  <si>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</si>
  <si>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</si>
  <si>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</si>
  <si>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</si>
  <si>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</si>
  <si>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</si>
  <si>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</si>
  <si>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</si>
  <si>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</si>
  <si>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</si>
  <si>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</si>
  <si>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</si>
  <si>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</si>
  <si>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</si>
  <si>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</si>
  <si>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</si>
  <si>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</si>
  <si>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</si>
  <si>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</si>
  <si>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</si>
  <si>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</si>
  <si>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</si>
  <si>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</si>
  <si>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</si>
  <si>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</si>
  <si>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</si>
  <si>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</si>
  <si>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</si>
  <si>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</si>
  <si>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</si>
  <si>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</si>
  <si>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</si>
  <si>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</si>
  <si>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</si>
  <si>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</si>
  <si>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</si>
  <si>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</si>
  <si>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</si>
  <si>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</si>
  <si>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</si>
  <si>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</si>
  <si>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</si>
  <si>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</si>
  <si>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</si>
  <si>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</si>
  <si>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</si>
  <si>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</si>
  <si>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</si>
  <si>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</si>
  <si>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</si>
  <si>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</si>
  <si>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</si>
  <si>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</si>
  <si>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</si>
  <si>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</si>
  <si>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</si>
  <si>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</si>
  <si>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</si>
  <si>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</si>
  <si>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</si>
  <si>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</si>
  <si>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</si>
  <si>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</si>
  <si>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</si>
  <si>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</si>
  <si>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</si>
  <si>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</si>
  <si>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</si>
  <si>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</si>
  <si>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</si>
  <si>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</si>
  <si>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</si>
  <si>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</si>
  <si>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</si>
  <si>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</si>
  <si>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</si>
  <si>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</si>
  <si>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</si>
  <si>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</si>
  <si>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</si>
  <si>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</si>
  <si>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</si>
  <si>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</si>
  <si>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</si>
  <si>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</si>
  <si>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</si>
  <si>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</si>
  <si>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</si>
  <si>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</si>
  <si>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</si>
  <si>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</si>
  <si>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</si>
  <si>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</si>
  <si>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</si>
  <si>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</si>
  <si>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</si>
  <si>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</si>
  <si>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</si>
  <si>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</si>
  <si>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</si>
  <si>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</si>
  <si>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</si>
  <si>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</si>
  <si>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</si>
  <si>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</si>
  <si>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</si>
  <si>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</si>
  <si>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</si>
  <si>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</si>
  <si>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</si>
  <si>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</si>
  <si>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</si>
  <si>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</si>
  <si>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</si>
  <si>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</si>
  <si>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</si>
  <si>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</si>
  <si>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</si>
  <si>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</si>
  <si>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</si>
  <si>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</si>
  <si>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</si>
  <si>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</si>
  <si>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</si>
  <si>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</si>
  <si>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</si>
  <si>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</si>
  <si>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</si>
  <si>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</si>
  <si>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</si>
  <si>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</si>
  <si>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</si>
  <si>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</si>
  <si>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</si>
  <si>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</si>
  <si>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</si>
  <si>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</si>
  <si>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</si>
  <si>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</si>
  <si>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</si>
  <si>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</si>
  <si>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</si>
  <si>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</si>
  <si>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</si>
  <si>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</si>
  <si>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</si>
  <si>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</si>
  <si>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</si>
  <si>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</si>
  <si>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</si>
  <si>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</si>
  <si>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</si>
  <si>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</si>
  <si>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</si>
  <si>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</si>
  <si>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</si>
  <si>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</si>
  <si>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</si>
  <si>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</si>
  <si>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</si>
  <si>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</si>
  <si>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</si>
  <si>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</si>
  <si>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</si>
  <si>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</si>
  <si>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</si>
  <si>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</si>
  <si>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</si>
  <si>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</si>
  <si>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</si>
  <si>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</si>
  <si>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</si>
  <si>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</si>
  <si>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</si>
  <si>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</si>
  <si>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</si>
  <si>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</si>
  <si>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</si>
  <si>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</si>
  <si>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</si>
  <si>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</si>
  <si>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</si>
  <si>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</si>
  <si>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</si>
  <si>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</si>
  <si>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</si>
  <si>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</si>
  <si>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</si>
  <si>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</si>
  <si>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</si>
  <si>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</si>
  <si>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</si>
  <si>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</si>
  <si>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</si>
  <si>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</si>
  <si>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</si>
  <si>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</si>
  <si>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</si>
  <si>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</si>
  <si>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</si>
  <si>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</si>
  <si>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</si>
  <si>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</si>
  <si>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</si>
  <si>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</si>
  <si>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</si>
  <si>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</si>
  <si>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</si>
  <si>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</si>
  <si>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</si>
  <si>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</si>
  <si>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</si>
  <si>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</si>
  <si>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</si>
  <si>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</si>
  <si>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</si>
  <si>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</si>
  <si>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</si>
  <si>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</si>
  <si>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</si>
  <si>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</si>
  <si>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</si>
  <si>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</si>
  <si>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</si>
  <si>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</si>
  <si>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</si>
  <si>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</si>
  <si>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</si>
  <si>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</si>
  <si>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</si>
  <si>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</si>
  <si>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</si>
  <si>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</si>
  <si>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</si>
  <si>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</si>
  <si>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</si>
  <si>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</si>
  <si>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</si>
  <si>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</si>
  <si>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</si>
  <si>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</si>
  <si>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</si>
  <si>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</si>
  <si>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</si>
  <si>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</si>
  <si>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</si>
  <si>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</si>
  <si>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</si>
  <si>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</si>
  <si>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</si>
  <si>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</si>
  <si>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</si>
  <si>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</si>
  <si>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</si>
  <si>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</si>
  <si>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</si>
  <si>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</si>
  <si>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</si>
  <si>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</si>
  <si>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</si>
  <si>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</si>
  <si>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</si>
  <si>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</si>
  <si>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</si>
  <si>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</si>
  <si>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</si>
  <si>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</si>
  <si>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</si>
  <si>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</si>
  <si>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</si>
  <si>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</si>
  <si>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</si>
  <si>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</si>
  <si>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</si>
  <si>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</si>
  <si>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</si>
  <si>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</si>
  <si>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</si>
  <si>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</si>
  <si>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</si>
  <si>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</si>
  <si>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</si>
  <si>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</si>
  <si>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</si>
  <si>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</si>
  <si>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</si>
  <si>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</si>
  <si>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</si>
  <si>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</si>
  <si>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</si>
  <si>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</si>
  <si>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</si>
  <si>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</si>
  <si>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</si>
  <si>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</si>
  <si>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</si>
  <si>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</si>
  <si>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</si>
  <si>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</si>
  <si>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</si>
  <si>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</si>
  <si>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</si>
  <si>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</si>
  <si>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</si>
  <si>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</si>
  <si>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</si>
  <si>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</si>
  <si>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</si>
  <si>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</si>
  <si>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</si>
  <si>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</si>
  <si>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</si>
  <si>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</si>
  <si>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</si>
  <si>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</si>
  <si>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</si>
  <si>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</si>
  <si>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</si>
  <si>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</si>
  <si>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</si>
  <si>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</si>
  <si>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</si>
  <si>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</si>
  <si>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</si>
  <si>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</si>
  <si>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</si>
  <si>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</si>
  <si>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</si>
  <si>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</si>
  <si>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</si>
  <si>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</si>
  <si>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</si>
  <si>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</si>
  <si>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</si>
  <si>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</si>
  <si>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</si>
  <si>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</si>
  <si>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</si>
  <si>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</si>
  <si>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</si>
  <si>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</si>
  <si>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</si>
  <si>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</si>
  <si>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</si>
  <si>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</si>
  <si>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</si>
  <si>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</si>
  <si>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</si>
  <si>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</si>
  <si>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</si>
  <si>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</si>
  <si>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</si>
  <si>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</si>
  <si>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</si>
  <si>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</si>
  <si>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</si>
  <si>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</si>
  <si>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</si>
  <si>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</si>
  <si>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</si>
  <si>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</si>
  <si>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</si>
  <si>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</si>
  <si>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</si>
  <si>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</si>
  <si>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</si>
  <si>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</si>
  <si>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</si>
  <si>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</si>
  <si>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</si>
  <si>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</si>
  <si>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</si>
  <si>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</si>
  <si>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</si>
  <si>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</si>
  <si>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</si>
  <si>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</si>
  <si>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</si>
  <si>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</si>
  <si>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</si>
  <si>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</si>
  <si>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</si>
  <si>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</si>
  <si>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</si>
  <si>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</si>
  <si>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</si>
  <si>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</si>
  <si>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</si>
  <si>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</si>
  <si>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</si>
  <si>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</si>
  <si>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</si>
  <si>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</si>
  <si>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</si>
  <si>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</si>
  <si>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</si>
  <si>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</si>
  <si>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</si>
  <si>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</si>
  <si>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</si>
  <si>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</si>
  <si>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</si>
  <si>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</si>
  <si>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</si>
  <si>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</si>
  <si>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</si>
  <si>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</si>
  <si>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</si>
  <si>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</si>
  <si>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</si>
  <si>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</si>
  <si>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</si>
  <si>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</si>
  <si>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</si>
  <si>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</si>
  <si>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</si>
  <si>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</si>
  <si>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</si>
  <si>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</si>
  <si>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</si>
  <si>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</si>
  <si>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</si>
  <si>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</si>
  <si>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</si>
  <si>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</si>
  <si>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</si>
  <si>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</si>
  <si>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</si>
  <si>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</si>
  <si>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</si>
  <si>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</si>
  <si>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</si>
  <si>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</si>
  <si>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</si>
  <si>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</si>
  <si>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</si>
  <si>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</si>
  <si>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</si>
  <si>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</si>
  <si>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</si>
  <si>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</si>
  <si>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</si>
  <si>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</si>
  <si>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</si>
  <si>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</si>
  <si>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</si>
  <si>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</si>
  <si>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</si>
  <si>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</si>
  <si>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</si>
  <si>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</si>
  <si>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</si>
  <si>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</si>
  <si>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</si>
  <si>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</si>
  <si>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</si>
  <si>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</si>
  <si>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</si>
  <si>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</si>
  <si>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</si>
  <si>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</si>
  <si>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</si>
  <si>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</si>
  <si>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</si>
  <si>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</si>
  <si>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</si>
  <si>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</si>
  <si>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</si>
  <si>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</si>
  <si>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</si>
  <si>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</si>
  <si>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</si>
  <si>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</si>
  <si>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</si>
  <si>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</si>
  <si>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</si>
  <si>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</si>
  <si>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</si>
  <si>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</si>
  <si>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</si>
  <si>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</si>
  <si>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</si>
  <si>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</si>
  <si>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</si>
  <si>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</si>
  <si>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</si>
  <si>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</si>
  <si>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</si>
  <si>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</si>
  <si>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</si>
  <si>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</si>
  <si>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</si>
  <si>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</si>
  <si>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</si>
  <si>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</si>
  <si>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</si>
  <si>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</si>
  <si>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</si>
  <si>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</si>
  <si>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</si>
  <si>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</si>
  <si>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</si>
  <si>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</si>
  <si>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</si>
  <si>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</si>
  <si>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</si>
  <si>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</si>
  <si>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</si>
  <si>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</si>
  <si>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</si>
  <si>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</si>
  <si>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</si>
  <si>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</si>
  <si>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</si>
  <si>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</si>
  <si>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</si>
  <si>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</si>
  <si>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</si>
  <si>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</si>
  <si>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</si>
  <si>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</si>
  <si>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</si>
  <si>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</si>
  <si>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</si>
  <si>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</si>
  <si>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</si>
  <si>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</si>
  <si>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</si>
  <si>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</si>
  <si>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</si>
  <si>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</si>
  <si>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</si>
  <si>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</si>
  <si>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</si>
  <si>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</si>
  <si>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</si>
  <si>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</si>
  <si>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</si>
  <si>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</si>
  <si>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</si>
  <si>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</si>
  <si>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</si>
  <si>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</si>
  <si>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</si>
  <si>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</si>
  <si>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</si>
  <si>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</si>
  <si>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</si>
  <si>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</si>
  <si>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</si>
  <si>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</si>
  <si>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</si>
  <si>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</si>
  <si>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</si>
  <si>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</si>
  <si>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</si>
  <si>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</si>
  <si>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</si>
  <si>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</si>
  <si>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</si>
  <si>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</si>
  <si>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</si>
  <si>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</si>
  <si>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</si>
  <si>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</si>
  <si>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</si>
  <si>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</si>
  <si>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</si>
  <si>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</si>
  <si>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</si>
  <si>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</si>
  <si>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</si>
  <si>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</si>
  <si>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</si>
  <si>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</si>
  <si>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</si>
  <si>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</si>
  <si>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</si>
  <si>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</si>
  <si>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</si>
  <si>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</si>
  <si>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</si>
  <si>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</si>
  <si>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</si>
  <si>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</si>
  <si>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</si>
  <si>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</si>
  <si>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</si>
  <si>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</si>
  <si>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</si>
  <si>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</si>
  <si>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</si>
  <si>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</si>
  <si>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</si>
  <si>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</si>
  <si>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</si>
  <si>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</si>
  <si>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</si>
  <si>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</si>
  <si>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</si>
  <si>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</si>
  <si>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</si>
  <si>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</si>
  <si>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</si>
  <si>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</si>
  <si>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</si>
  <si>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</si>
  <si>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</si>
  <si>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</si>
  <si>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</si>
  <si>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</si>
  <si>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</si>
  <si>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</si>
  <si>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</si>
  <si>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</si>
  <si>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</si>
  <si>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</si>
  <si>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</si>
  <si>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</si>
  <si>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</si>
  <si>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</si>
  <si>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</si>
  <si>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</si>
  <si>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</si>
  <si>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</si>
  <si>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</si>
  <si>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</si>
  <si>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</si>
  <si>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</si>
  <si>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</si>
  <si>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</si>
  <si>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</si>
  <si>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</si>
  <si>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</si>
  <si>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</si>
  <si>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</si>
  <si>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</si>
  <si>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</si>
  <si>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</si>
  <si>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</si>
  <si>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</si>
  <si>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</si>
  <si>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</si>
  <si>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</si>
  <si>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</si>
  <si>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</si>
  <si>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</si>
  <si>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</si>
  <si>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</si>
  <si>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</si>
  <si>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</si>
  <si>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</si>
  <si>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</si>
  <si>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</si>
  <si>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</si>
  <si>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</si>
  <si>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</si>
  <si>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</si>
  <si>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</si>
  <si>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</si>
  <si>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</si>
  <si>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</si>
  <si>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</si>
  <si>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</si>
  <si>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</si>
  <si>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</si>
  <si>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</si>
  <si>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</si>
  <si>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</si>
  <si>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</si>
  <si>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</si>
  <si>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</si>
  <si>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</si>
  <si>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</si>
  <si>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</si>
  <si>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</si>
  <si>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</si>
  <si>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</si>
  <si>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Ръководител: Илчо Попов</t>
  </si>
  <si>
    <t>Ръководител:Илчо Попов</t>
  </si>
  <si>
    <t>Катя Попова</t>
  </si>
  <si>
    <t>Илчо Попов</t>
  </si>
  <si>
    <t xml:space="preserve"> Ръководител Илчо </t>
  </si>
  <si>
    <t>Попов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</si>
  <si>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</si>
  <si>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</si>
  <si>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</si>
  <si>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</si>
  <si>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 xml:space="preserve">Дата на съставяне: 30,01,2009                        </t>
  </si>
  <si>
    <t>01.01.2009-31.03.2009</t>
  </si>
  <si>
    <t xml:space="preserve">Дата на съставяне:23.04.2009 </t>
  </si>
  <si>
    <t xml:space="preserve">Дата на съставяне:  23.04.2009                                    </t>
  </si>
  <si>
    <t xml:space="preserve">Дата  на съставяне:23.04.2008                                                                                                                        </t>
  </si>
  <si>
    <t>Дата</t>
  </si>
  <si>
    <t>Дата на съставяне:23.04.2009</t>
  </si>
  <si>
    <r>
      <t xml:space="preserve">Дата на съставяне: </t>
    </r>
    <r>
      <rPr>
        <sz val="10"/>
        <rFont val="Times New Roman"/>
        <family val="1"/>
      </rPr>
      <t>23.04.2009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</si>
</sst>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1" fillId="0" borderId="0" xfId="25" applyNumberFormat="1" applyFont="1" applyAlignment="1" applyProtection="1">
      <alignment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B101" sqref="B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857</v>
      </c>
      <c r="F3" s="217" t="s">
        <v>2</v>
      </c>
      <c r="G3" s="172"/>
      <c r="H3" s="461">
        <v>175260931</v>
      </c>
    </row>
    <row r="4" spans="1:8" ht="15">
      <c r="A4" s="581" t="s">
        <v>3</v>
      </c>
      <c r="B4" s="587"/>
      <c r="C4" s="587"/>
      <c r="D4" s="587"/>
      <c r="E4" s="504" t="s">
        <v>858</v>
      </c>
      <c r="F4" s="583" t="s">
        <v>4</v>
      </c>
      <c r="G4" s="584"/>
      <c r="H4" s="461">
        <v>175260931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361</v>
      </c>
      <c r="D19" s="155">
        <f>SUM(D11:D18)</f>
        <v>361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-190</v>
      </c>
      <c r="H27" s="154">
        <f>SUM(H28:H30)</f>
        <v>-62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-190</v>
      </c>
      <c r="H29" s="316">
        <v>-62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</v>
      </c>
      <c r="H32" s="316">
        <v>-128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-213</v>
      </c>
      <c r="H33" s="154">
        <f>H27+H31+H32</f>
        <v>-190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439</v>
      </c>
      <c r="H36" s="154">
        <f>H25+H17+H33</f>
        <v>462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367</v>
      </c>
      <c r="D55" s="155">
        <f>D19+D20+D21+D27+D32+D45+D51+D53+D54</f>
        <v>367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</v>
      </c>
      <c r="D75" s="155">
        <f>SUM(D67:D74)</f>
        <v>14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79</v>
      </c>
      <c r="D88" s="151">
        <v>110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86</v>
      </c>
      <c r="D91" s="155">
        <f>SUM(D87:D90)</f>
        <v>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101</v>
      </c>
      <c r="D93" s="155">
        <f>D64+D75+D84+D91+D92</f>
        <v>127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468</v>
      </c>
      <c r="D94" s="164">
        <f>D93+D55</f>
        <v>494</v>
      </c>
      <c r="E94" s="449" t="s">
        <v>270</v>
      </c>
      <c r="F94" s="289" t="s">
        <v>271</v>
      </c>
      <c r="G94" s="165">
        <f>G36+G39+G55+G79</f>
        <v>468</v>
      </c>
      <c r="H94" s="165">
        <f>H36+H39+H55+H79</f>
        <v>494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C59" sqref="C5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ГЛОБЕКС ИСТЕЙТ ФОНД АДСИЦ</v>
      </c>
      <c r="C2" s="590"/>
      <c r="D2" s="590"/>
      <c r="E2" s="590"/>
      <c r="F2" s="578" t="s">
        <v>2</v>
      </c>
      <c r="G2" s="578"/>
      <c r="H2" s="526">
        <f>'справка №1-БАЛАНС'!H3</f>
        <v>175260931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7" t="str">
        <f>'справка №1-БАЛАНС'!E5</f>
        <v>01.01.2009-31.03.2009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10</v>
      </c>
      <c r="D10" s="46">
        <v>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</v>
      </c>
      <c r="D12" s="46">
        <v>12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</v>
      </c>
      <c r="D19" s="49">
        <f>SUM(D9:D15)+D16</f>
        <v>25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</v>
      </c>
      <c r="D28" s="50">
        <f>D26+D19</f>
        <v>25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</v>
      </c>
      <c r="H30" s="53">
        <f>IF((D28-H28)&gt;0,D28-H28,0)</f>
        <v>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</v>
      </c>
      <c r="D33" s="49">
        <f>D28-D31+D32</f>
        <v>25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</v>
      </c>
      <c r="H34" s="548">
        <f>IF((D33-H33)&gt;0,D33-H33,0)</f>
        <v>25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</v>
      </c>
      <c r="H39" s="559">
        <f>IF(H34&gt;0,IF(D35+H34&lt;0,0,D35+H34),IF(D34-D35&lt;0,D35-D34,0))</f>
        <v>25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</v>
      </c>
      <c r="H41" s="52">
        <f>IF(D39=0,IF(H39-H40&gt;0,H39-H40+D40,0),IF(D39-D40&lt;0,D40-D39+H40,0))</f>
        <v>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</v>
      </c>
      <c r="D42" s="53">
        <f>D33+D35+D39</f>
        <v>25</v>
      </c>
      <c r="E42" s="128" t="s">
        <v>379</v>
      </c>
      <c r="F42" s="129" t="s">
        <v>380</v>
      </c>
      <c r="G42" s="53">
        <f>G39+G33</f>
        <v>23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855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39926</v>
      </c>
      <c r="C48" s="427" t="s">
        <v>816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5" sqref="A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-11</v>
      </c>
      <c r="D11" s="54">
        <v>-62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</v>
      </c>
      <c r="D19" s="54">
        <v>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-27</v>
      </c>
      <c r="D20" s="55">
        <f>SUM(D10:D19)</f>
        <v>-60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-100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-27</v>
      </c>
      <c r="D43" s="55">
        <f>D42+D32+D20</f>
        <v>-160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113</v>
      </c>
      <c r="D44" s="132">
        <v>520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86</v>
      </c>
      <c r="D45" s="55">
        <f>D44+D43</f>
        <v>360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86</v>
      </c>
      <c r="D46" s="56">
        <v>360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C56" sqref="C5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ГЛОБЕКС ИСТЕЙТ ФОНД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01.01.2009-31.03.2009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-190</v>
      </c>
      <c r="K11" s="60"/>
      <c r="L11" s="344">
        <f>SUM(C11:K11)</f>
        <v>462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-190</v>
      </c>
      <c r="K15" s="61">
        <f t="shared" si="2"/>
        <v>0</v>
      </c>
      <c r="L15" s="344">
        <f t="shared" si="1"/>
        <v>462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</v>
      </c>
      <c r="K16" s="60"/>
      <c r="L16" s="344">
        <f t="shared" si="1"/>
        <v>-23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-213</v>
      </c>
      <c r="K29" s="59">
        <f t="shared" si="6"/>
        <v>0</v>
      </c>
      <c r="L29" s="344">
        <f t="shared" si="1"/>
        <v>439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-213</v>
      </c>
      <c r="K32" s="59">
        <f t="shared" si="7"/>
        <v>0</v>
      </c>
      <c r="L32" s="344">
        <f t="shared" si="1"/>
        <v>439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866</v>
      </c>
      <c r="E38" s="592"/>
      <c r="F38" s="592" t="s">
        <v>867</v>
      </c>
      <c r="G38" s="592"/>
      <c r="H38" s="592"/>
      <c r="I38" s="592"/>
      <c r="J38" s="15" t="s">
        <v>864</v>
      </c>
      <c r="K38" s="15"/>
      <c r="L38" s="592" t="s">
        <v>865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D50" sqref="D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ГЛОБЕКС ИСТЕЙТ ФОНД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01.01.2009-31.03.2009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2" t="s">
        <v>527</v>
      </c>
      <c r="R5" s="612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3"/>
      <c r="R6" s="61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0</v>
      </c>
      <c r="L11" s="65">
        <v>0</v>
      </c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361</v>
      </c>
      <c r="E17" s="194">
        <f>SUM(E9:E16)</f>
        <v>0</v>
      </c>
      <c r="F17" s="194">
        <f>SUM(F9:F16)</f>
        <v>0</v>
      </c>
      <c r="G17" s="74">
        <f t="shared" si="2"/>
        <v>361</v>
      </c>
      <c r="H17" s="75">
        <f>SUM(H9:H16)</f>
        <v>0</v>
      </c>
      <c r="I17" s="75">
        <f>SUM(I9:I16)</f>
        <v>0</v>
      </c>
      <c r="J17" s="74">
        <f t="shared" si="3"/>
        <v>361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367</v>
      </c>
      <c r="H40" s="438">
        <f t="shared" si="13"/>
        <v>0</v>
      </c>
      <c r="I40" s="438">
        <f t="shared" si="13"/>
        <v>0</v>
      </c>
      <c r="J40" s="438">
        <f t="shared" si="13"/>
        <v>367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 t="s">
        <v>875</v>
      </c>
      <c r="D44" s="632">
        <v>39926</v>
      </c>
      <c r="E44" s="355"/>
      <c r="F44" s="355"/>
      <c r="G44" s="351"/>
      <c r="H44" s="356" t="s">
        <v>868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9" sqref="A11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ГЛОБЕКС ИСТЕЙТ ФОНД АДСИЦ</v>
      </c>
      <c r="C3" s="621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01.01.2009-31.03.2009</v>
      </c>
      <c r="C4" s="619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13</v>
      </c>
      <c r="D33" s="105">
        <f>SUM(D34:D37)</f>
        <v>12</v>
      </c>
      <c r="E33" s="121">
        <f>SUM(E34:E37)</f>
        <v>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13</v>
      </c>
      <c r="D35" s="108">
        <v>12</v>
      </c>
      <c r="E35" s="120">
        <f t="shared" si="0"/>
        <v>1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15</v>
      </c>
      <c r="D43" s="104">
        <f>D24+D28+D29+D31+D30+D32+D33+D38</f>
        <v>14</v>
      </c>
      <c r="E43" s="118">
        <f>E24+E28+E29+E31+E30+E32+E33+E38</f>
        <v>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</v>
      </c>
      <c r="D44" s="103">
        <f>D43+D21+D19+D9</f>
        <v>14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</v>
      </c>
      <c r="D85" s="104">
        <f>SUM(D86:D90)+D94</f>
        <v>1</v>
      </c>
      <c r="E85" s="104">
        <f>SUM(E86:E90)+E94</f>
        <v>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1</v>
      </c>
      <c r="E87" s="119">
        <f t="shared" si="1"/>
        <v>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2</v>
      </c>
      <c r="D96" s="104">
        <f>D85+D80+D75+D71+D95</f>
        <v>1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29</v>
      </c>
      <c r="D97" s="104">
        <f>D96+D68+D66</f>
        <v>1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869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ГЛОБЕКС ИСТЕЙТ ФОНД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175260931</v>
      </c>
    </row>
    <row r="5" spans="1:9" ht="15">
      <c r="A5" s="501" t="s">
        <v>5</v>
      </c>
      <c r="B5" s="623" t="str">
        <f>'справка №1-БАЛАНС'!E5</f>
        <v>01.01.2009-31.03.2009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816</v>
      </c>
      <c r="E30" s="624" t="s">
        <v>862</v>
      </c>
      <c r="F30" s="624"/>
      <c r="G30" s="624"/>
      <c r="H30" s="420" t="s">
        <v>778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62" sqref="A16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ГЛОБЕКС ИСТЕЙТ ФОНД АДСИЦ</v>
      </c>
      <c r="C5" s="629"/>
      <c r="D5" s="629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0" t="str">
        <f>'справка №1-БАЛАНС'!E5</f>
        <v>01.01.2009-31.03.2009</v>
      </c>
      <c r="C6" s="630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1" t="s">
        <v>869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Popovi</cp:lastModifiedBy>
  <cp:lastPrinted>2009-04-21T10:19:01Z</cp:lastPrinted>
  <dcterms:created xsi:type="dcterms:W3CDTF">2000-06-29T12:02:40Z</dcterms:created>
  <dcterms:modified xsi:type="dcterms:W3CDTF">2009-04-23T09:22:27Z</dcterms:modified>
  <cp:category/>
  <cp:version/>
  <cp:contentType/>
  <cp:contentStatus/>
</cp:coreProperties>
</file>