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<sst xmlns="http://schemas.openxmlformats.org/spreadsheetml/2006/main" count="1071" uniqueCount="911">
  <si>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</si>
  <si>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</si>
  <si>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</si>
  <si>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</si>
  <si>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</si>
  <si>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</si>
  <si>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</si>
  <si>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</si>
  <si>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</si>
  <si>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</si>
  <si>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</si>
  <si>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</si>
  <si>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</si>
  <si>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</si>
  <si>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</si>
  <si>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</si>
  <si>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</si>
  <si>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</si>
  <si>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</si>
  <si>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</si>
  <si>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</si>
  <si>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</si>
  <si>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</si>
  <si>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</si>
  <si>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</si>
  <si>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</si>
  <si>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</si>
  <si>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</si>
  <si>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</si>
  <si>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</si>
  <si>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</si>
  <si>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</si>
  <si>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</si>
  <si>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</si>
  <si>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</si>
  <si>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</si>
  <si>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</si>
  <si>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</si>
  <si>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</si>
  <si>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</si>
  <si>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</si>
  <si>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</si>
  <si>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</si>
  <si>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</si>
  <si>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</si>
  <si>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</si>
  <si>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</si>
  <si>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</si>
  <si>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</si>
  <si>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</si>
  <si>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</si>
  <si>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</si>
  <si>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</si>
  <si>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</si>
  <si>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</si>
  <si>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</si>
  <si>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</si>
  <si>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</si>
  <si>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</si>
  <si>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</si>
  <si>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</si>
  <si>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</si>
  <si>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</si>
  <si>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</si>
  <si>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</si>
  <si>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</si>
  <si>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</si>
  <si>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</si>
  <si>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</si>
  <si>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</si>
  <si>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</si>
  <si>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</si>
  <si>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</si>
  <si>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</si>
  <si>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</si>
  <si>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</si>
  <si>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</si>
  <si>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</si>
  <si>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</si>
  <si>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</si>
  <si>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</si>
  <si>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</si>
  <si>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</si>
  <si>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</si>
  <si>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</si>
  <si>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</si>
  <si>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</si>
  <si>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</si>
  <si>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</si>
  <si>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</si>
  <si>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</si>
  <si>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</si>
  <si>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</si>
  <si>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</si>
  <si>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</si>
  <si>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</si>
  <si>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</si>
  <si>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</si>
  <si>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</si>
  <si>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</si>
  <si>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</si>
  <si>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</si>
  <si>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</si>
  <si>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</si>
  <si>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</si>
  <si>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</si>
  <si>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</si>
  <si>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</si>
  <si>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</si>
  <si>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</si>
  <si>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</si>
  <si>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</si>
  <si>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</si>
  <si>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</si>
  <si>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</si>
  <si>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</si>
  <si>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</si>
  <si>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</si>
  <si>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</si>
  <si>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</si>
  <si>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</si>
  <si>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</si>
  <si>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</si>
  <si>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</si>
  <si>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</si>
  <si>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</si>
  <si>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</si>
  <si>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</si>
  <si>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</si>
  <si>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</si>
  <si>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</si>
  <si>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</si>
  <si>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</si>
  <si>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</si>
  <si>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</si>
  <si>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</si>
  <si>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</si>
  <si>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</si>
  <si>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</si>
  <si>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</si>
  <si>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</si>
  <si>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</si>
  <si>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</si>
  <si>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</si>
  <si>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</si>
  <si>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</si>
  <si>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</si>
  <si>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</si>
  <si>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</si>
  <si>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</si>
  <si>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</si>
  <si>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</si>
  <si>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</si>
  <si>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</si>
  <si>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</si>
  <si>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</si>
  <si>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</si>
  <si>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</si>
  <si>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</si>
  <si>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</si>
  <si>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</si>
  <si>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</si>
  <si>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</si>
  <si>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</si>
  <si>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</si>
  <si>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</si>
  <si>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</si>
  <si>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</si>
  <si>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</si>
  <si>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</si>
  <si>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</si>
  <si>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</si>
  <si>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</si>
  <si>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</si>
  <si>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</si>
  <si>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</si>
  <si>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</si>
  <si>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</si>
  <si>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</si>
  <si>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</si>
  <si>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</si>
  <si>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</si>
  <si>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</si>
  <si>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</si>
  <si>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</si>
  <si>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</si>
  <si>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</si>
  <si>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</si>
  <si>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</si>
  <si>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</si>
  <si>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</si>
  <si>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</si>
  <si>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</si>
  <si>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</si>
  <si>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</si>
  <si>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</si>
  <si>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</si>
  <si>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</si>
  <si>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</si>
  <si>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</si>
  <si>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</si>
  <si>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</si>
  <si>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</si>
  <si>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</si>
  <si>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</si>
  <si>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</si>
  <si>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</si>
  <si>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</si>
  <si>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</si>
  <si>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</si>
  <si>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</si>
  <si>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</si>
  <si>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</si>
  <si>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</si>
  <si>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</si>
  <si>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</si>
  <si>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</si>
  <si>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</si>
  <si>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</si>
  <si>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</si>
  <si>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</si>
  <si>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</si>
  <si>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</si>
  <si>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</si>
  <si>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</si>
  <si>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</si>
  <si>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</si>
  <si>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</si>
  <si>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</si>
  <si>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</si>
  <si>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</si>
  <si>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</si>
  <si>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</si>
  <si>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</si>
  <si>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</si>
  <si>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</si>
  <si>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</si>
  <si>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</si>
  <si>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</si>
  <si>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</si>
  <si>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</si>
  <si>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</si>
  <si>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</si>
  <si>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</si>
  <si>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</si>
  <si>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</si>
  <si>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</si>
  <si>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</si>
  <si>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</si>
  <si>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</si>
  <si>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</si>
  <si>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</si>
  <si>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</si>
  <si>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</si>
  <si>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</si>
  <si>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</si>
  <si>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</si>
  <si>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</si>
  <si>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</si>
  <si>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</si>
  <si>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</si>
  <si>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</si>
  <si>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</si>
  <si>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</si>
  <si>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</si>
  <si>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</si>
  <si>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</si>
  <si>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</si>
  <si>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</si>
  <si>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</si>
  <si>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</si>
  <si>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</si>
  <si>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</si>
  <si>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</si>
  <si>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</si>
  <si>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</si>
  <si>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</si>
  <si>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</si>
  <si>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</si>
  <si>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</si>
  <si>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</si>
  <si>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</si>
  <si>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</si>
  <si>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</si>
  <si>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</si>
  <si>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</si>
  <si>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</si>
  <si>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</si>
  <si>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</si>
  <si>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</si>
  <si>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</si>
  <si>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</si>
  <si>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</si>
  <si>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</si>
  <si>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</si>
  <si>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</si>
  <si>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</si>
  <si>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</si>
  <si>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</si>
  <si>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</si>
  <si>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</si>
  <si>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</si>
  <si>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</si>
  <si>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</si>
  <si>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</si>
  <si>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</si>
  <si>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</si>
  <si>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</si>
  <si>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</si>
  <si>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</si>
  <si>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</si>
  <si>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</si>
  <si>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</si>
  <si>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</si>
  <si>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</si>
  <si>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</si>
  <si>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</si>
  <si>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</si>
  <si>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</si>
  <si>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</si>
  <si>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</si>
  <si>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</si>
  <si>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</si>
  <si>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</si>
  <si>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</si>
  <si>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</si>
  <si>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</si>
  <si>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</si>
  <si>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</si>
  <si>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</si>
  <si>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</si>
  <si>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</si>
  <si>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</si>
  <si>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</si>
  <si>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</si>
  <si>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</si>
  <si>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</si>
  <si>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</si>
  <si>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</si>
  <si>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</si>
  <si>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</si>
  <si>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</si>
  <si>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</si>
  <si>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</si>
  <si>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</si>
  <si>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</si>
  <si>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</si>
  <si>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</si>
  <si>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</si>
  <si>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</si>
  <si>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</si>
  <si>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</si>
  <si>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</si>
  <si>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</si>
  <si>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</si>
  <si>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</si>
  <si>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</si>
  <si>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</si>
  <si>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</si>
  <si>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</si>
  <si>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</si>
  <si>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</si>
  <si>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</si>
  <si>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</si>
  <si>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</si>
  <si>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</si>
  <si>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</si>
  <si>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</si>
  <si>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</si>
  <si>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</si>
  <si>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</si>
  <si>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</si>
  <si>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</si>
  <si>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</si>
  <si>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</si>
  <si>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</si>
  <si>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</si>
  <si>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</si>
  <si>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</si>
  <si>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</si>
  <si>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</si>
  <si>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</si>
  <si>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</si>
  <si>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</si>
  <si>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</si>
  <si>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</si>
  <si>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</si>
  <si>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</si>
  <si>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</si>
  <si>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</si>
  <si>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</si>
  <si>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</si>
  <si>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</si>
  <si>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</si>
  <si>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</si>
  <si>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</si>
  <si>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</si>
  <si>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</si>
  <si>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</si>
  <si>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</si>
  <si>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</si>
  <si>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</si>
  <si>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</si>
  <si>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</si>
  <si>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</si>
  <si>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</si>
  <si>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</si>
  <si>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</si>
  <si>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</si>
  <si>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</si>
  <si>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</si>
  <si>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</si>
  <si>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</si>
  <si>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</si>
  <si>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</si>
  <si>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</si>
  <si>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</si>
  <si>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</si>
  <si>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</si>
  <si>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</si>
  <si>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</si>
  <si>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</si>
  <si>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</si>
  <si>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</si>
  <si>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</si>
  <si>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</si>
  <si>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</si>
  <si>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</si>
  <si>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</si>
  <si>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</si>
  <si>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</si>
  <si>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</si>
  <si>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</si>
  <si>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</si>
  <si>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</si>
  <si>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</si>
  <si>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</si>
  <si>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</si>
  <si>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</si>
  <si>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</si>
  <si>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</si>
  <si>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</si>
  <si>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</si>
  <si>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</si>
  <si>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</si>
  <si>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</si>
  <si>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</si>
  <si>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</si>
  <si>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</si>
  <si>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</si>
  <si>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</si>
  <si>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</si>
  <si>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</si>
  <si>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</si>
  <si>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</si>
  <si>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</si>
  <si>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</si>
  <si>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</si>
  <si>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</si>
  <si>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</si>
  <si>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</si>
  <si>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</si>
  <si>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</si>
  <si>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</si>
  <si>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</si>
  <si>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</si>
  <si>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</si>
  <si>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</si>
  <si>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</si>
  <si>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</si>
  <si>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</si>
  <si>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</si>
  <si>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</si>
  <si>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</si>
  <si>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</si>
  <si>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</si>
  <si>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</si>
  <si>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</si>
  <si>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</si>
  <si>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</si>
  <si>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</si>
  <si>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</si>
  <si>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</si>
  <si>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</si>
  <si>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</si>
  <si>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</si>
  <si>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</si>
  <si>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</si>
  <si>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</si>
  <si>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</si>
  <si>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</si>
  <si>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</si>
  <si>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</si>
  <si>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</si>
  <si>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</si>
  <si>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</si>
  <si>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</si>
  <si>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</si>
  <si>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</si>
  <si>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</si>
  <si>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</si>
  <si>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</si>
  <si>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</si>
  <si>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</si>
  <si>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</si>
  <si>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</si>
  <si>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</si>
  <si>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</si>
  <si>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</si>
  <si>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</si>
  <si>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</si>
  <si>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</si>
  <si>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</si>
  <si>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</si>
  <si>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</si>
  <si>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</si>
  <si>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</si>
  <si>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</si>
  <si>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</si>
  <si>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</si>
  <si>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</si>
  <si>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</si>
  <si>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</si>
  <si>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</si>
  <si>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</si>
  <si>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</si>
  <si>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</si>
  <si>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</si>
  <si>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</si>
  <si>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</si>
  <si>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</si>
  <si>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</si>
  <si>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</si>
  <si>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</si>
  <si>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</si>
  <si>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</si>
  <si>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</si>
  <si>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</si>
  <si>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</si>
  <si>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</si>
  <si>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</si>
  <si>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</si>
  <si>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</si>
  <si>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</si>
  <si>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</si>
  <si>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</si>
  <si>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</si>
  <si>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</si>
  <si>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</si>
  <si>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</si>
  <si>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</si>
  <si>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</si>
  <si>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</si>
  <si>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</si>
  <si>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</si>
  <si>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</si>
  <si>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</si>
  <si>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</si>
  <si>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</si>
  <si>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</si>
  <si>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</si>
  <si>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</si>
  <si>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</si>
  <si>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</si>
  <si>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</si>
  <si>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</si>
  <si>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</si>
  <si>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</si>
  <si>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</si>
  <si>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</si>
  <si>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</si>
  <si>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</si>
  <si>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</si>
  <si>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</si>
  <si>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</si>
  <si>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</si>
  <si>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</si>
  <si>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</si>
  <si>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</si>
  <si>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</si>
  <si>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</si>
  <si>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</si>
  <si>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</si>
  <si>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</si>
  <si>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</si>
  <si>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</si>
  <si>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</si>
  <si>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</si>
  <si>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</si>
  <si>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</si>
  <si>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</si>
  <si>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</si>
  <si>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</si>
  <si>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</si>
  <si>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</si>
  <si>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</si>
  <si>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</si>
  <si>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</si>
  <si>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</si>
  <si>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</si>
  <si>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</si>
  <si>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</si>
  <si>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</si>
  <si>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</si>
  <si>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</si>
  <si>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</si>
  <si>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</si>
  <si>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</si>
  <si>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</si>
  <si>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</si>
  <si>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</si>
  <si>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</si>
  <si>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</si>
  <si>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</si>
  <si>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</si>
  <si>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</si>
  <si>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</si>
  <si>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</si>
  <si>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</si>
  <si>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</si>
  <si>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</si>
  <si>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</si>
  <si>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</si>
  <si>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</si>
  <si>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</si>
  <si>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</si>
  <si>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</si>
  <si>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</si>
  <si>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</si>
  <si>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</si>
  <si>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</si>
  <si>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</si>
  <si>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</si>
  <si>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</si>
  <si>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</si>
  <si>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</si>
  <si>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</si>
  <si>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</si>
  <si>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</si>
  <si>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</si>
  <si>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</si>
  <si>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</si>
  <si>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</si>
  <si>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</si>
  <si>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</si>
  <si>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</si>
  <si>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</si>
  <si>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</si>
  <si>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</si>
  <si>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</si>
  <si>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</si>
  <si>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</si>
  <si>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</si>
  <si>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</si>
  <si>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</si>
  <si>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</si>
  <si>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</si>
  <si>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</si>
  <si>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</si>
  <si>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</si>
  <si>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</si>
  <si>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</si>
  <si>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</si>
  <si>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</si>
  <si>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</si>
  <si>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</si>
  <si>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</si>
  <si>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</si>
  <si>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</si>
  <si>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</si>
  <si>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</si>
  <si>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</si>
  <si>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</si>
  <si>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</si>
  <si>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</si>
  <si>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</si>
  <si>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</si>
  <si>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</si>
  <si>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</si>
  <si>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</si>
  <si>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</si>
  <si>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</si>
  <si>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</si>
  <si>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</si>
  <si>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</si>
  <si>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</si>
  <si>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</si>
  <si>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</si>
  <si>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</si>
  <si>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</si>
  <si>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</si>
  <si>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</si>
  <si>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</si>
  <si>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</si>
  <si>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</si>
  <si>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</si>
  <si>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</si>
  <si>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</si>
  <si>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</si>
  <si>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</si>
  <si>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</si>
  <si>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</si>
  <si>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</si>
  <si>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</si>
  <si>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</si>
  <si>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</si>
  <si>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</si>
  <si>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</si>
  <si>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</si>
  <si>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</si>
  <si>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</si>
  <si>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</si>
  <si>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</si>
  <si>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</si>
  <si>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</si>
  <si>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</si>
  <si>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</si>
  <si>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</si>
  <si>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</si>
  <si>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</si>
  <si>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</si>
  <si>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</si>
  <si>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</si>
  <si>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</si>
  <si>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</si>
  <si>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</si>
  <si>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</si>
  <si>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</si>
  <si>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</si>
  <si>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</si>
  <si>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</si>
  <si>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</si>
  <si>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</si>
  <si>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</si>
  <si>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</si>
  <si>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</si>
  <si>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</si>
  <si>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</si>
  <si>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</si>
  <si>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</si>
  <si>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</si>
  <si>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</si>
  <si>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</si>
  <si>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</si>
  <si>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</si>
  <si>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</si>
  <si>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</si>
  <si>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</si>
  <si>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</si>
  <si>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</si>
  <si>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</si>
  <si>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</si>
  <si>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</si>
  <si>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</si>
  <si>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</si>
  <si>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</si>
  <si>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</si>
  <si>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</si>
  <si>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</si>
  <si>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</si>
  <si>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</si>
  <si>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</si>
  <si>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</si>
  <si>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</si>
  <si>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</si>
  <si>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</si>
  <si>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</si>
  <si>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</si>
  <si>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</si>
  <si>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</si>
  <si>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</si>
  <si>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</si>
  <si>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</si>
  <si>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</si>
  <si>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</si>
  <si>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</si>
  <si>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</si>
  <si>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</si>
  <si>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</si>
  <si>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</si>
  <si>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</si>
  <si>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</si>
  <si>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</si>
  <si>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</si>
  <si>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</si>
  <si>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</si>
  <si>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</si>
  <si>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</si>
  <si>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</si>
  <si>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</si>
  <si>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</si>
  <si>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</si>
  <si>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</si>
  <si>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</si>
  <si>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</si>
  <si>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</si>
  <si>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</si>
  <si>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</si>
  <si>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</si>
  <si>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</si>
  <si>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</si>
  <si>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</si>
  <si>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</si>
  <si>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</si>
  <si>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</si>
  <si>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</si>
  <si>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</si>
  <si>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</si>
  <si>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</si>
  <si>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</si>
  <si>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</si>
  <si>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</si>
  <si>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</si>
  <si>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</si>
  <si>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</si>
  <si>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</si>
  <si>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</si>
  <si>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</si>
  <si>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</si>
  <si>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</si>
  <si>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</si>
  <si>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</si>
  <si>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</si>
  <si>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</si>
  <si>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</si>
  <si>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</si>
  <si>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</si>
  <si>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</si>
  <si>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</si>
  <si>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</si>
  <si>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</si>
  <si>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</si>
  <si>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</si>
  <si>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</si>
  <si>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</si>
  <si>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</si>
  <si>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</si>
  <si>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</si>
  <si>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</si>
  <si>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</si>
  <si>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</si>
  <si>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</si>
  <si>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</si>
  <si>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</si>
  <si>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</si>
  <si>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</si>
  <si>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</si>
  <si>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</si>
  <si>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</si>
  <si>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</si>
  <si>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</si>
  <si>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</si>
  <si>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</si>
  <si>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</si>
  <si>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</si>
  <si>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</si>
  <si>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</si>
  <si>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</si>
  <si>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</si>
  <si>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</si>
  <si>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</si>
  <si>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</si>
  <si>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</si>
  <si>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</si>
  <si>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</si>
  <si>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</si>
  <si>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</si>
  <si>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</si>
  <si>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</si>
  <si>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</si>
  <si>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</si>
  <si>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</si>
  <si>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</si>
  <si>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</si>
  <si>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</si>
  <si>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</si>
  <si>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</si>
  <si>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>Отчетен период: І-во  тримесечие 2012 г.</t>
  </si>
  <si>
    <t>I-во  тримесечие 2012 г.</t>
  </si>
  <si>
    <t>май  2012 год.</t>
  </si>
  <si>
    <t xml:space="preserve">                              Даниел Ризов</t>
  </si>
  <si>
    <t>Отчетен период:І-во тримесечие 2012 г.</t>
  </si>
  <si>
    <t>Дата на съставяне: 28 май 2012 г.</t>
  </si>
  <si>
    <t xml:space="preserve">                       Даниел Ризов</t>
  </si>
  <si>
    <t>Отчетен период: I-во тримесечие 2012 г.</t>
  </si>
  <si>
    <t xml:space="preserve">Дата на съставяне: 28 май   2012 г.                                      </t>
  </si>
  <si>
    <t>Даниел Ризов</t>
  </si>
  <si>
    <t>Отчетен период:I-во тримесечие 2012 г.</t>
  </si>
  <si>
    <t xml:space="preserve">                Дата  на съставяне: 28 май   2012 г.                                                                                                                             </t>
  </si>
  <si>
    <t xml:space="preserve">Дата на съставяне  28 май  2012 г.                 </t>
  </si>
  <si>
    <t>Отчетен период :І-во тримесечие 2012 г.</t>
  </si>
  <si>
    <t>Дата на съставяне: 28 май  2012г.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</si>
  <si>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</si>
  <si>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</si>
  <si>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</si>
  <si>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</si>
  <si>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</si>
  <si>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</si>
  <si>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</si>
  <si>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</si>
  <si>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</si>
  <si>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</si>
  <si>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</si>
  <si>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</si>
  <si>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</si>
  <si>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</si>
  <si>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</si>
  <si>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</si>
  <si>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</si>
  <si>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r>
      <t xml:space="preserve">Дата на съставяне: </t>
    </r>
    <r>
      <rPr>
        <sz val="10"/>
        <rFont val="Times New Roman"/>
        <family val="1"/>
      </rPr>
      <t>28 май 2012 г.</t>
    </r>
  </si>
  <si>
    <r>
      <t xml:space="preserve">Отчетен период: І-во тримесечие 2012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</si>
</sst>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49" fontId="15" fillId="0" borderId="0" xfId="24" applyNumberFormat="1" applyFont="1" applyBorder="1" applyAlignment="1">
      <alignment horizontal="center" vertical="center" wrapText="1"/>
      <protection/>
    </xf>
    <xf numFmtId="4" fontId="5" fillId="0" borderId="0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72">
      <selection activeCell="A72" sqref="A72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2" t="s">
        <v>859</v>
      </c>
      <c r="B4" s="613"/>
      <c r="C4" s="613"/>
      <c r="D4" s="613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878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4385</v>
      </c>
      <c r="D11" s="220">
        <v>4385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3340</v>
      </c>
      <c r="D12" s="220">
        <v>3424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17494</v>
      </c>
      <c r="D13" s="220">
        <v>11231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1235</v>
      </c>
      <c r="D14" s="220">
        <v>1252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348</v>
      </c>
      <c r="D15" s="220">
        <v>362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75</v>
      </c>
      <c r="D16" s="220">
        <v>81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4909</v>
      </c>
      <c r="D17" s="220">
        <v>4721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994</v>
      </c>
      <c r="D18" s="220">
        <v>1011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32780</v>
      </c>
      <c r="D19" s="224">
        <f>SUM(D11:D18)</f>
        <v>26467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196</v>
      </c>
      <c r="D20" s="220">
        <v>199</v>
      </c>
      <c r="E20" s="315" t="s">
        <v>56</v>
      </c>
      <c r="F20" s="320" t="s">
        <v>57</v>
      </c>
      <c r="G20" s="221">
        <v>13196</v>
      </c>
      <c r="H20" s="221">
        <v>10030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19152</v>
      </c>
      <c r="H21" s="225">
        <f>SUM(H22:H24)</f>
        <v>19152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1</v>
      </c>
      <c r="D24" s="220">
        <v>2</v>
      </c>
      <c r="E24" s="315" t="s">
        <v>71</v>
      </c>
      <c r="F24" s="320" t="s">
        <v>72</v>
      </c>
      <c r="G24" s="221">
        <v>18451</v>
      </c>
      <c r="H24" s="221">
        <v>18451</v>
      </c>
    </row>
    <row r="25" spans="1:18" ht="15">
      <c r="A25" s="313" t="s">
        <v>73</v>
      </c>
      <c r="B25" s="319" t="s">
        <v>74</v>
      </c>
      <c r="C25" s="220">
        <v>2</v>
      </c>
      <c r="D25" s="220">
        <v>2</v>
      </c>
      <c r="E25" s="331" t="s">
        <v>75</v>
      </c>
      <c r="F25" s="323" t="s">
        <v>76</v>
      </c>
      <c r="G25" s="223">
        <f>G19+G20+G21</f>
        <v>32362</v>
      </c>
      <c r="H25" s="223">
        <f>H19+H20+H21</f>
        <v>29196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383</v>
      </c>
      <c r="D26" s="220">
        <v>393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386</v>
      </c>
      <c r="D27" s="224">
        <f>SUM(D23:D26)</f>
        <v>397</v>
      </c>
      <c r="E27" s="331" t="s">
        <v>82</v>
      </c>
      <c r="F27" s="320" t="s">
        <v>83</v>
      </c>
      <c r="G27" s="223">
        <f>SUM(G28:G30)</f>
        <v>-2391</v>
      </c>
      <c r="H27" s="223">
        <f>SUM(H28:H30)</f>
        <v>-1982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3323</v>
      </c>
      <c r="H28" s="221">
        <v>2792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-5714</v>
      </c>
      <c r="H29" s="418">
        <v>-4774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>
        <v>-271</v>
      </c>
      <c r="H32" s="418">
        <v>-408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-2662</v>
      </c>
      <c r="H33" s="223">
        <f>H27+H31+H32</f>
        <v>-2390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2570</v>
      </c>
      <c r="D34" s="224">
        <f>SUM(D35:D38)</f>
        <v>2580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32057</v>
      </c>
      <c r="H36" s="223">
        <f>H25+H17+H33</f>
        <v>29163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2570</v>
      </c>
      <c r="D37" s="220">
        <v>2580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12502</v>
      </c>
      <c r="H39" s="221">
        <v>9358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2570</v>
      </c>
      <c r="D45" s="224">
        <f>D34+D39+D44</f>
        <v>2580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4124</v>
      </c>
      <c r="D48" s="220">
        <v>4129</v>
      </c>
      <c r="E48" s="315" t="s">
        <v>148</v>
      </c>
      <c r="F48" s="320" t="s">
        <v>149</v>
      </c>
      <c r="G48" s="221">
        <v>11</v>
      </c>
      <c r="H48" s="221">
        <v>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11</v>
      </c>
      <c r="H49" s="223">
        <f>SUM(H43:H48)</f>
        <v>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4124</v>
      </c>
      <c r="D51" s="224">
        <f>SUM(D47:D50)</f>
        <v>4129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43</v>
      </c>
      <c r="H53" s="221">
        <v>43</v>
      </c>
    </row>
    <row r="54" spans="1:8" ht="15">
      <c r="A54" s="313" t="s">
        <v>165</v>
      </c>
      <c r="B54" s="327" t="s">
        <v>166</v>
      </c>
      <c r="C54" s="220">
        <v>10</v>
      </c>
      <c r="D54" s="220">
        <v>10</v>
      </c>
      <c r="E54" s="315" t="s">
        <v>167</v>
      </c>
      <c r="F54" s="323" t="s">
        <v>168</v>
      </c>
      <c r="G54" s="221">
        <v>69</v>
      </c>
      <c r="H54" s="221">
        <v>71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41424</v>
      </c>
      <c r="D55" s="224">
        <f>D19+D20+D21+D27+D32+D45+D51+D53+D54</f>
        <v>35140</v>
      </c>
      <c r="E55" s="315" t="s">
        <v>171</v>
      </c>
      <c r="F55" s="339" t="s">
        <v>172</v>
      </c>
      <c r="G55" s="223">
        <f>G49+G51+G52+G53+G54</f>
        <v>123</v>
      </c>
      <c r="H55" s="223">
        <f>H49+H51+H52+H53+H54</f>
        <v>120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4148</v>
      </c>
      <c r="D58" s="220">
        <v>4138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3173</v>
      </c>
      <c r="D59" s="220">
        <v>1944</v>
      </c>
      <c r="E59" s="329" t="s">
        <v>180</v>
      </c>
      <c r="F59" s="320" t="s">
        <v>181</v>
      </c>
      <c r="G59" s="221">
        <v>3506</v>
      </c>
      <c r="H59" s="221">
        <v>2235</v>
      </c>
      <c r="M59" s="226"/>
    </row>
    <row r="60" spans="1:8" ht="15">
      <c r="A60" s="313" t="s">
        <v>182</v>
      </c>
      <c r="B60" s="319" t="s">
        <v>183</v>
      </c>
      <c r="C60" s="220">
        <v>429</v>
      </c>
      <c r="D60" s="220">
        <v>371</v>
      </c>
      <c r="E60" s="315" t="s">
        <v>184</v>
      </c>
      <c r="F60" s="320" t="s">
        <v>185</v>
      </c>
      <c r="G60" s="221">
        <v>144</v>
      </c>
      <c r="H60" s="221">
        <v>260</v>
      </c>
    </row>
    <row r="61" spans="1:18" ht="15">
      <c r="A61" s="313" t="s">
        <v>186</v>
      </c>
      <c r="B61" s="322" t="s">
        <v>187</v>
      </c>
      <c r="C61" s="220">
        <v>7215</v>
      </c>
      <c r="D61" s="220">
        <v>6803</v>
      </c>
      <c r="E61" s="321" t="s">
        <v>188</v>
      </c>
      <c r="F61" s="350" t="s">
        <v>189</v>
      </c>
      <c r="G61" s="223">
        <f>SUM(G62:G68)</f>
        <v>6019</v>
      </c>
      <c r="H61" s="223">
        <f>SUM(H62:H68)</f>
        <v>5424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8</v>
      </c>
      <c r="D63" s="220">
        <v>7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14973</v>
      </c>
      <c r="D64" s="224">
        <f>SUM(D58:D63)</f>
        <v>13263</v>
      </c>
      <c r="E64" s="315" t="s">
        <v>199</v>
      </c>
      <c r="F64" s="320" t="s">
        <v>200</v>
      </c>
      <c r="G64" s="221">
        <v>2745</v>
      </c>
      <c r="H64" s="221">
        <v>2425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2038</v>
      </c>
      <c r="H65" s="221">
        <v>1690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857</v>
      </c>
      <c r="H66" s="221">
        <v>887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211</v>
      </c>
      <c r="H67" s="221">
        <v>214</v>
      </c>
    </row>
    <row r="68" spans="1:8" ht="15">
      <c r="A68" s="313" t="s">
        <v>210</v>
      </c>
      <c r="B68" s="319" t="s">
        <v>211</v>
      </c>
      <c r="C68" s="220">
        <v>2996</v>
      </c>
      <c r="D68" s="220">
        <v>3045</v>
      </c>
      <c r="E68" s="315" t="s">
        <v>212</v>
      </c>
      <c r="F68" s="320" t="s">
        <v>213</v>
      </c>
      <c r="G68" s="221">
        <v>153</v>
      </c>
      <c r="H68" s="221">
        <v>193</v>
      </c>
    </row>
    <row r="69" spans="1:8" ht="15">
      <c r="A69" s="313" t="s">
        <v>214</v>
      </c>
      <c r="B69" s="319" t="s">
        <v>215</v>
      </c>
      <c r="C69" s="220">
        <v>549</v>
      </c>
      <c r="D69" s="220">
        <v>610</v>
      </c>
      <c r="E69" s="329" t="s">
        <v>77</v>
      </c>
      <c r="F69" s="320" t="s">
        <v>216</v>
      </c>
      <c r="G69" s="221">
        <v>7832</v>
      </c>
      <c r="H69" s="221">
        <v>7597</v>
      </c>
    </row>
    <row r="70" spans="1:8" ht="15">
      <c r="A70" s="313" t="s">
        <v>217</v>
      </c>
      <c r="B70" s="319" t="s">
        <v>218</v>
      </c>
      <c r="C70" s="220">
        <v>241</v>
      </c>
      <c r="D70" s="220">
        <v>241</v>
      </c>
      <c r="E70" s="315" t="s">
        <v>219</v>
      </c>
      <c r="F70" s="320" t="s">
        <v>220</v>
      </c>
      <c r="G70" s="221">
        <v>114</v>
      </c>
      <c r="H70" s="221">
        <v>201</v>
      </c>
    </row>
    <row r="71" spans="1:18" ht="15">
      <c r="A71" s="313" t="s">
        <v>221</v>
      </c>
      <c r="B71" s="319" t="s">
        <v>222</v>
      </c>
      <c r="C71" s="220">
        <v>124</v>
      </c>
      <c r="D71" s="220">
        <v>118</v>
      </c>
      <c r="E71" s="331" t="s">
        <v>45</v>
      </c>
      <c r="F71" s="351" t="s">
        <v>223</v>
      </c>
      <c r="G71" s="230">
        <f>G59+G60+G61+G69+G70</f>
        <v>17615</v>
      </c>
      <c r="H71" s="230">
        <f>H59+H60+H61+H69+H70</f>
        <v>15717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439</v>
      </c>
      <c r="D72" s="220">
        <v>547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508</v>
      </c>
      <c r="D74" s="220">
        <v>495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4857</v>
      </c>
      <c r="D75" s="224">
        <f>SUM(D67:D74)</f>
        <v>5056</v>
      </c>
      <c r="E75" s="329" t="s">
        <v>159</v>
      </c>
      <c r="F75" s="323" t="s">
        <v>233</v>
      </c>
      <c r="G75" s="221">
        <v>74</v>
      </c>
      <c r="H75" s="221">
        <v>38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17689</v>
      </c>
      <c r="H79" s="231">
        <f>H71+H74+H75+H76</f>
        <v>15755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62</v>
      </c>
      <c r="D87" s="220">
        <v>52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796</v>
      </c>
      <c r="D88" s="220">
        <v>596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192</v>
      </c>
      <c r="D89" s="220">
        <v>192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1</v>
      </c>
      <c r="D90" s="220">
        <v>28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1051</v>
      </c>
      <c r="D91" s="224">
        <f>SUM(D87:D90)</f>
        <v>868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66</v>
      </c>
      <c r="D92" s="220">
        <v>69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20947</v>
      </c>
      <c r="D93" s="224">
        <f>D64+D75+D84+D91+D92</f>
        <v>19256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62371</v>
      </c>
      <c r="D94" s="233">
        <f>D93+D55</f>
        <v>54396</v>
      </c>
      <c r="E94" s="368" t="s">
        <v>269</v>
      </c>
      <c r="F94" s="369" t="s">
        <v>270</v>
      </c>
      <c r="G94" s="234">
        <f>G36+G39+G55+G79</f>
        <v>62371</v>
      </c>
      <c r="H94" s="234">
        <f>H36+H39+H55+H79</f>
        <v>54396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879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880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view="pageBreakPreview" zoomScaleSheetLayoutView="100" workbookViewId="0" topLeftCell="B1">
      <selection activeCell="G44" sqref="G4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881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3912</v>
      </c>
      <c r="D9" s="90">
        <v>3675</v>
      </c>
      <c r="E9" s="390" t="s">
        <v>283</v>
      </c>
      <c r="F9" s="392" t="s">
        <v>284</v>
      </c>
      <c r="G9" s="99">
        <v>4522</v>
      </c>
      <c r="H9" s="99">
        <v>4238</v>
      </c>
    </row>
    <row r="10" spans="1:8" ht="12">
      <c r="A10" s="390" t="s">
        <v>285</v>
      </c>
      <c r="B10" s="391" t="s">
        <v>286</v>
      </c>
      <c r="C10" s="90">
        <v>563</v>
      </c>
      <c r="D10" s="90">
        <v>454</v>
      </c>
      <c r="E10" s="390" t="s">
        <v>287</v>
      </c>
      <c r="F10" s="392" t="s">
        <v>288</v>
      </c>
      <c r="G10" s="99">
        <v>739</v>
      </c>
      <c r="H10" s="99">
        <v>700</v>
      </c>
    </row>
    <row r="11" spans="1:8" ht="12">
      <c r="A11" s="390" t="s">
        <v>289</v>
      </c>
      <c r="B11" s="391" t="s">
        <v>290</v>
      </c>
      <c r="C11" s="90">
        <v>417</v>
      </c>
      <c r="D11" s="90">
        <v>478</v>
      </c>
      <c r="E11" s="393" t="s">
        <v>291</v>
      </c>
      <c r="F11" s="392" t="s">
        <v>292</v>
      </c>
      <c r="G11" s="99">
        <v>198</v>
      </c>
      <c r="H11" s="99">
        <v>279</v>
      </c>
    </row>
    <row r="12" spans="1:8" ht="12">
      <c r="A12" s="390" t="s">
        <v>293</v>
      </c>
      <c r="B12" s="391" t="s">
        <v>294</v>
      </c>
      <c r="C12" s="90">
        <v>1784</v>
      </c>
      <c r="D12" s="90">
        <v>1726</v>
      </c>
      <c r="E12" s="393" t="s">
        <v>77</v>
      </c>
      <c r="F12" s="392" t="s">
        <v>295</v>
      </c>
      <c r="G12" s="99">
        <v>319</v>
      </c>
      <c r="H12" s="99">
        <v>340</v>
      </c>
    </row>
    <row r="13" spans="1:18" ht="12">
      <c r="A13" s="390" t="s">
        <v>296</v>
      </c>
      <c r="B13" s="391" t="s">
        <v>297</v>
      </c>
      <c r="C13" s="90">
        <v>355</v>
      </c>
      <c r="D13" s="90">
        <v>343</v>
      </c>
      <c r="E13" s="394" t="s">
        <v>50</v>
      </c>
      <c r="F13" s="395" t="s">
        <v>298</v>
      </c>
      <c r="G13" s="417">
        <f>SUM(G9:G12)</f>
        <v>5778</v>
      </c>
      <c r="H13" s="417">
        <f>SUM(H9:H12)</f>
        <v>5557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798</v>
      </c>
      <c r="D14" s="90">
        <v>762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-1712</v>
      </c>
      <c r="D15" s="91">
        <v>-1509</v>
      </c>
      <c r="E15" s="388" t="s">
        <v>303</v>
      </c>
      <c r="F15" s="397" t="s">
        <v>304</v>
      </c>
      <c r="G15" s="99">
        <v>1</v>
      </c>
      <c r="H15" s="99">
        <v>2</v>
      </c>
    </row>
    <row r="16" spans="1:8" ht="12">
      <c r="A16" s="390" t="s">
        <v>305</v>
      </c>
      <c r="B16" s="391" t="s">
        <v>306</v>
      </c>
      <c r="C16" s="91">
        <v>72</v>
      </c>
      <c r="D16" s="91">
        <v>65</v>
      </c>
      <c r="E16" s="390" t="s">
        <v>307</v>
      </c>
      <c r="F16" s="396" t="s">
        <v>308</v>
      </c>
      <c r="G16" s="101">
        <v>1</v>
      </c>
      <c r="H16" s="101">
        <v>2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6189</v>
      </c>
      <c r="D19" s="93">
        <f>SUM(D9:D17)</f>
        <v>5994</v>
      </c>
      <c r="E19" s="400" t="s">
        <v>315</v>
      </c>
      <c r="F19" s="396" t="s">
        <v>316</v>
      </c>
      <c r="G19" s="99">
        <v>12</v>
      </c>
      <c r="H19" s="99">
        <v>11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/>
      <c r="H20" s="99">
        <v>8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11</v>
      </c>
      <c r="H21" s="99"/>
    </row>
    <row r="22" spans="1:8" ht="24">
      <c r="A22" s="387" t="s">
        <v>322</v>
      </c>
      <c r="B22" s="402" t="s">
        <v>323</v>
      </c>
      <c r="C22" s="90">
        <v>19</v>
      </c>
      <c r="D22" s="90">
        <v>47</v>
      </c>
      <c r="E22" s="400" t="s">
        <v>324</v>
      </c>
      <c r="F22" s="396" t="s">
        <v>325</v>
      </c>
      <c r="G22" s="99">
        <v>1</v>
      </c>
      <c r="H22" s="99">
        <v>1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9</v>
      </c>
      <c r="D24" s="90">
        <v>12</v>
      </c>
      <c r="E24" s="394" t="s">
        <v>102</v>
      </c>
      <c r="F24" s="397" t="s">
        <v>332</v>
      </c>
      <c r="G24" s="100">
        <f>SUM(G19:G23)</f>
        <v>24</v>
      </c>
      <c r="H24" s="100">
        <f>SUM(H19:H23)</f>
        <v>20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20</v>
      </c>
      <c r="D25" s="90">
        <v>16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48</v>
      </c>
      <c r="D26" s="93">
        <f>SUM(D22:D25)</f>
        <v>75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6237</v>
      </c>
      <c r="D28" s="94">
        <f>D26+D19</f>
        <v>6069</v>
      </c>
      <c r="E28" s="188" t="s">
        <v>337</v>
      </c>
      <c r="F28" s="397" t="s">
        <v>338</v>
      </c>
      <c r="G28" s="100">
        <f>G13+G15+G24</f>
        <v>5803</v>
      </c>
      <c r="H28" s="100">
        <f>H13+H15+H24</f>
        <v>5579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434</v>
      </c>
      <c r="H30" s="102">
        <f>IF((D28-H28)&gt;0,D28-H28,0)</f>
        <v>490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>
        <v>8</v>
      </c>
      <c r="H32" s="99"/>
    </row>
    <row r="33" spans="1:18" ht="12">
      <c r="A33" s="406" t="s">
        <v>350</v>
      </c>
      <c r="B33" s="403" t="s">
        <v>351</v>
      </c>
      <c r="C33" s="93">
        <f>C28+C31+C32</f>
        <v>6237</v>
      </c>
      <c r="D33" s="93">
        <f>D28+D31+D32</f>
        <v>6069</v>
      </c>
      <c r="E33" s="188" t="s">
        <v>352</v>
      </c>
      <c r="F33" s="397" t="s">
        <v>353</v>
      </c>
      <c r="G33" s="102">
        <f>G32+G31+G28</f>
        <v>5811</v>
      </c>
      <c r="H33" s="102">
        <f>H32+H31+H28</f>
        <v>5579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v>426</v>
      </c>
      <c r="H34" s="100">
        <f>IF((D33-H33)&gt;0,D33-H33,0)</f>
        <v>490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</v>
      </c>
      <c r="D35" s="93">
        <v>3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5</v>
      </c>
      <c r="D36" s="90">
        <v>3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431</v>
      </c>
      <c r="H39" s="103">
        <f>IF(H34&gt;0,IF(D35&gt;=0,H34+D35,H34),IF(D34-D35&lt;0,D35-D34,0))</f>
        <v>493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37</v>
      </c>
      <c r="E40" s="188" t="s">
        <v>370</v>
      </c>
      <c r="F40" s="189" t="s">
        <v>372</v>
      </c>
      <c r="G40" s="99">
        <v>160</v>
      </c>
      <c r="H40" s="99"/>
    </row>
    <row r="41" spans="1:18" ht="12">
      <c r="A41" s="188" t="s">
        <v>373</v>
      </c>
      <c r="B41" s="383" t="s">
        <v>374</v>
      </c>
      <c r="C41" s="97"/>
      <c r="D41" s="97">
        <v>0</v>
      </c>
      <c r="E41" s="188" t="s">
        <v>375</v>
      </c>
      <c r="F41" s="189" t="s">
        <v>376</v>
      </c>
      <c r="G41" s="102">
        <v>271</v>
      </c>
      <c r="H41" s="102">
        <v>530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6242</v>
      </c>
      <c r="D42" s="98">
        <f>D33+D35+D39</f>
        <v>6072</v>
      </c>
      <c r="E42" s="191" t="s">
        <v>379</v>
      </c>
      <c r="F42" s="192" t="s">
        <v>380</v>
      </c>
      <c r="G42" s="102">
        <f>G39+G33</f>
        <v>6242</v>
      </c>
      <c r="H42" s="102">
        <v>6072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882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883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884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7739</v>
      </c>
      <c r="D10" s="104">
        <v>7101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-6022</v>
      </c>
      <c r="D11" s="104">
        <v>-5417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-2227</v>
      </c>
      <c r="D13" s="104">
        <v>-2140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24</v>
      </c>
      <c r="D14" s="104">
        <v>40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-50</v>
      </c>
      <c r="D15" s="104">
        <v>-45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-35</v>
      </c>
      <c r="D17" s="104">
        <v>-27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-3</v>
      </c>
      <c r="D18" s="104">
        <v>-2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39</v>
      </c>
      <c r="D19" s="104">
        <v>-38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-535</v>
      </c>
      <c r="D20" s="105">
        <f>SUM(D10:D19)</f>
        <v>-528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-59</v>
      </c>
      <c r="D22" s="104"/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>
        <v>11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-8</v>
      </c>
      <c r="D27" s="104">
        <v>-211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22</v>
      </c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/>
      <c r="D29" s="104">
        <v>73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-45</v>
      </c>
      <c r="D32" s="105">
        <f>SUM(D22:D31)</f>
        <v>-127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1071</v>
      </c>
      <c r="D36" s="104">
        <v>1449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-421</v>
      </c>
      <c r="D37" s="104">
        <v>-1057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-7</v>
      </c>
      <c r="D38" s="104"/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-21</v>
      </c>
      <c r="D39" s="104">
        <v>-40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/>
      <c r="D40" s="104"/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141</v>
      </c>
      <c r="D41" s="104">
        <v>322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763</v>
      </c>
      <c r="D42" s="105">
        <f>SUM(D34:D41)</f>
        <v>674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183</v>
      </c>
      <c r="D43" s="105">
        <f>D42+D32+D20</f>
        <v>19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868</v>
      </c>
      <c r="D44" s="198">
        <v>937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1051</v>
      </c>
      <c r="D45" s="105">
        <f>D44+D43</f>
        <v>956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859</v>
      </c>
      <c r="D46" s="106">
        <v>784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192</v>
      </c>
      <c r="D47" s="106">
        <v>172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885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886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G28" sqref="G28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887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10030</v>
      </c>
      <c r="F11" s="108">
        <f>'справка №1-БАЛАНС'!H22</f>
        <v>696</v>
      </c>
      <c r="G11" s="108">
        <f>'справка №1-БАЛАНС'!H23</f>
        <v>5</v>
      </c>
      <c r="H11" s="110">
        <v>18451</v>
      </c>
      <c r="I11" s="108">
        <f>'справка №1-БАЛАНС'!H28+'справка №1-БАЛАНС'!H31</f>
        <v>2792</v>
      </c>
      <c r="J11" s="108">
        <f>'справка №1-БАЛАНС'!H29+'справка №1-БАЛАНС'!H32</f>
        <v>-5182</v>
      </c>
      <c r="K11" s="110">
        <v>0</v>
      </c>
      <c r="L11" s="451">
        <f>SUM(C11:K11)</f>
        <v>29163</v>
      </c>
      <c r="M11" s="108">
        <f>'справка №1-БАЛАНС'!H39</f>
        <v>9358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10030</v>
      </c>
      <c r="F15" s="111">
        <f t="shared" si="2"/>
        <v>696</v>
      </c>
      <c r="G15" s="111">
        <f t="shared" si="2"/>
        <v>5</v>
      </c>
      <c r="H15" s="111">
        <f t="shared" si="2"/>
        <v>18451</v>
      </c>
      <c r="I15" s="111">
        <f t="shared" si="2"/>
        <v>2792</v>
      </c>
      <c r="J15" s="111">
        <f t="shared" si="2"/>
        <v>-5182</v>
      </c>
      <c r="K15" s="111">
        <f t="shared" si="2"/>
        <v>0</v>
      </c>
      <c r="L15" s="451">
        <f t="shared" si="1"/>
        <v>29163</v>
      </c>
      <c r="M15" s="111">
        <f t="shared" si="2"/>
        <v>9358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-271</v>
      </c>
      <c r="K16" s="110"/>
      <c r="L16" s="451">
        <f t="shared" si="1"/>
        <v>-271</v>
      </c>
      <c r="M16" s="110">
        <v>-160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51">
        <f t="shared" si="1"/>
        <v>0</v>
      </c>
      <c r="M17" s="112">
        <f>M18+M19</f>
        <v>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51">
        <f t="shared" si="1"/>
        <v>0</v>
      </c>
      <c r="M18" s="110"/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51">
        <f t="shared" si="1"/>
        <v>0</v>
      </c>
      <c r="M19" s="110"/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3166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3166</v>
      </c>
      <c r="M24" s="109">
        <f t="shared" si="5"/>
        <v>3304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>
        <v>3166</v>
      </c>
      <c r="F25" s="255"/>
      <c r="G25" s="255"/>
      <c r="H25" s="255"/>
      <c r="I25" s="255"/>
      <c r="J25" s="255"/>
      <c r="K25" s="255"/>
      <c r="L25" s="451">
        <f t="shared" si="1"/>
        <v>3166</v>
      </c>
      <c r="M25" s="255">
        <v>3304</v>
      </c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/>
      <c r="I28" s="110">
        <v>531</v>
      </c>
      <c r="J28" s="110">
        <v>-532</v>
      </c>
      <c r="K28" s="110"/>
      <c r="L28" s="451">
        <f t="shared" si="1"/>
        <v>-1</v>
      </c>
      <c r="M28" s="110"/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18451</v>
      </c>
      <c r="I29" s="109">
        <f t="shared" si="6"/>
        <v>3323</v>
      </c>
      <c r="J29" s="109">
        <f>J11+J17+J20+J21+J24+J28+J27+J16</f>
        <v>-5985</v>
      </c>
      <c r="K29" s="109">
        <f t="shared" si="6"/>
        <v>0</v>
      </c>
      <c r="L29" s="451">
        <f t="shared" si="1"/>
        <v>32057</v>
      </c>
      <c r="M29" s="109">
        <f>M11+M17+M20+M21+M24+M28+M27+M16</f>
        <v>12502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18451</v>
      </c>
      <c r="I32" s="109">
        <f t="shared" si="7"/>
        <v>3323</v>
      </c>
      <c r="J32" s="109">
        <f t="shared" si="7"/>
        <v>-5985</v>
      </c>
      <c r="K32" s="109">
        <f t="shared" si="7"/>
        <v>0</v>
      </c>
      <c r="L32" s="451">
        <f t="shared" si="1"/>
        <v>32057</v>
      </c>
      <c r="M32" s="109">
        <f>M29+M30+M31</f>
        <v>12502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888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886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G7">
      <selection activeCell="L26" sqref="L26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877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4385</v>
      </c>
      <c r="E9" s="259"/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7150</v>
      </c>
      <c r="E10" s="259"/>
      <c r="F10" s="259"/>
      <c r="G10" s="125">
        <f aca="true" t="shared" si="2" ref="G10:G40">D10+E10-F10</f>
        <v>7150</v>
      </c>
      <c r="H10" s="115"/>
      <c r="I10" s="115"/>
      <c r="J10" s="125">
        <f aca="true" t="shared" si="3" ref="J10:J40">G10+H10-I10</f>
        <v>7150</v>
      </c>
      <c r="K10" s="115">
        <v>3726</v>
      </c>
      <c r="L10" s="115">
        <v>84</v>
      </c>
      <c r="M10" s="115"/>
      <c r="N10" s="125">
        <f aca="true" t="shared" si="4" ref="N10:N40">K10+L10-M10</f>
        <v>3810</v>
      </c>
      <c r="O10" s="115"/>
      <c r="P10" s="115"/>
      <c r="Q10" s="125">
        <f t="shared" si="0"/>
        <v>3810</v>
      </c>
      <c r="R10" s="125">
        <f t="shared" si="1"/>
        <v>3340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28317</v>
      </c>
      <c r="E11" s="259">
        <v>18</v>
      </c>
      <c r="F11" s="259">
        <v>61</v>
      </c>
      <c r="G11" s="125">
        <f t="shared" si="2"/>
        <v>28274</v>
      </c>
      <c r="H11" s="115">
        <v>6470</v>
      </c>
      <c r="I11" s="115"/>
      <c r="J11" s="125">
        <f t="shared" si="3"/>
        <v>34744</v>
      </c>
      <c r="K11" s="115">
        <v>17087</v>
      </c>
      <c r="L11" s="115">
        <v>224</v>
      </c>
      <c r="M11" s="115">
        <v>61</v>
      </c>
      <c r="N11" s="125">
        <f t="shared" si="4"/>
        <v>17250</v>
      </c>
      <c r="O11" s="115"/>
      <c r="P11" s="115"/>
      <c r="Q11" s="125">
        <f t="shared" si="0"/>
        <v>17250</v>
      </c>
      <c r="R11" s="125">
        <f t="shared" si="1"/>
        <v>17494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2079</v>
      </c>
      <c r="E12" s="259"/>
      <c r="F12" s="259"/>
      <c r="G12" s="125">
        <f t="shared" si="2"/>
        <v>2079</v>
      </c>
      <c r="H12" s="115"/>
      <c r="I12" s="115"/>
      <c r="J12" s="125">
        <f t="shared" si="3"/>
        <v>2079</v>
      </c>
      <c r="K12" s="115">
        <v>827</v>
      </c>
      <c r="L12" s="115">
        <v>17</v>
      </c>
      <c r="M12" s="115"/>
      <c r="N12" s="125">
        <f t="shared" si="4"/>
        <v>844</v>
      </c>
      <c r="O12" s="115"/>
      <c r="P12" s="115"/>
      <c r="Q12" s="125">
        <f t="shared" si="0"/>
        <v>844</v>
      </c>
      <c r="R12" s="125">
        <f t="shared" si="1"/>
        <v>1235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1686</v>
      </c>
      <c r="E13" s="259">
        <v>10</v>
      </c>
      <c r="F13" s="259">
        <v>38</v>
      </c>
      <c r="G13" s="125">
        <f t="shared" si="2"/>
        <v>1658</v>
      </c>
      <c r="H13" s="115"/>
      <c r="I13" s="115"/>
      <c r="J13" s="125">
        <f t="shared" si="3"/>
        <v>1658</v>
      </c>
      <c r="K13" s="115">
        <v>1319</v>
      </c>
      <c r="L13" s="115">
        <v>29</v>
      </c>
      <c r="M13" s="115">
        <v>38</v>
      </c>
      <c r="N13" s="125">
        <f t="shared" si="4"/>
        <v>1310</v>
      </c>
      <c r="O13" s="115"/>
      <c r="P13" s="115"/>
      <c r="Q13" s="125">
        <f t="shared" si="0"/>
        <v>1310</v>
      </c>
      <c r="R13" s="125">
        <f t="shared" si="1"/>
        <v>348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342</v>
      </c>
      <c r="E14" s="259"/>
      <c r="F14" s="259">
        <v>1</v>
      </c>
      <c r="G14" s="125">
        <f t="shared" si="2"/>
        <v>341</v>
      </c>
      <c r="H14" s="115"/>
      <c r="I14" s="115"/>
      <c r="J14" s="125">
        <f t="shared" si="3"/>
        <v>341</v>
      </c>
      <c r="K14" s="115">
        <v>260</v>
      </c>
      <c r="L14" s="115">
        <v>7</v>
      </c>
      <c r="M14" s="115">
        <v>1</v>
      </c>
      <c r="N14" s="125">
        <f t="shared" si="4"/>
        <v>266</v>
      </c>
      <c r="O14" s="115"/>
      <c r="P14" s="115"/>
      <c r="Q14" s="125">
        <f t="shared" si="0"/>
        <v>266</v>
      </c>
      <c r="R14" s="125">
        <f t="shared" si="1"/>
        <v>75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4721</v>
      </c>
      <c r="E15" s="259">
        <v>188</v>
      </c>
      <c r="F15" s="259"/>
      <c r="G15" s="125">
        <f t="shared" si="2"/>
        <v>4909</v>
      </c>
      <c r="H15" s="115"/>
      <c r="I15" s="115"/>
      <c r="J15" s="125">
        <f t="shared" si="3"/>
        <v>4909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4909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1949</v>
      </c>
      <c r="E16" s="259">
        <v>27</v>
      </c>
      <c r="F16" s="259">
        <v>2</v>
      </c>
      <c r="G16" s="125">
        <f t="shared" si="2"/>
        <v>1974</v>
      </c>
      <c r="H16" s="115"/>
      <c r="I16" s="115"/>
      <c r="J16" s="125">
        <f t="shared" si="3"/>
        <v>1974</v>
      </c>
      <c r="K16" s="115">
        <v>945</v>
      </c>
      <c r="L16" s="115">
        <v>37</v>
      </c>
      <c r="M16" s="115">
        <v>2</v>
      </c>
      <c r="N16" s="125">
        <f t="shared" si="4"/>
        <v>980</v>
      </c>
      <c r="O16" s="115"/>
      <c r="P16" s="115"/>
      <c r="Q16" s="125">
        <f t="shared" si="5"/>
        <v>980</v>
      </c>
      <c r="R16" s="125">
        <f t="shared" si="6"/>
        <v>994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50629</v>
      </c>
      <c r="E17" s="264">
        <f aca="true" t="shared" si="7" ref="E17:P17">SUM(E9:E16)</f>
        <v>243</v>
      </c>
      <c r="F17" s="264">
        <f t="shared" si="7"/>
        <v>102</v>
      </c>
      <c r="G17" s="125">
        <f t="shared" si="2"/>
        <v>50770</v>
      </c>
      <c r="H17" s="126">
        <f t="shared" si="7"/>
        <v>6470</v>
      </c>
      <c r="I17" s="126">
        <f t="shared" si="7"/>
        <v>0</v>
      </c>
      <c r="J17" s="125">
        <f t="shared" si="3"/>
        <v>57240</v>
      </c>
      <c r="K17" s="126">
        <f t="shared" si="7"/>
        <v>24164</v>
      </c>
      <c r="L17" s="126">
        <f t="shared" si="7"/>
        <v>398</v>
      </c>
      <c r="M17" s="126">
        <f t="shared" si="7"/>
        <v>102</v>
      </c>
      <c r="N17" s="125">
        <f t="shared" si="4"/>
        <v>24460</v>
      </c>
      <c r="O17" s="126">
        <f t="shared" si="7"/>
        <v>0</v>
      </c>
      <c r="P17" s="126">
        <f t="shared" si="7"/>
        <v>0</v>
      </c>
      <c r="Q17" s="125">
        <f t="shared" si="5"/>
        <v>24460</v>
      </c>
      <c r="R17" s="125">
        <f t="shared" si="6"/>
        <v>32780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208</v>
      </c>
      <c r="L18" s="113">
        <v>3</v>
      </c>
      <c r="M18" s="113"/>
      <c r="N18" s="125">
        <f t="shared" si="4"/>
        <v>211</v>
      </c>
      <c r="O18" s="113"/>
      <c r="P18" s="113"/>
      <c r="Q18" s="125">
        <f t="shared" si="5"/>
        <v>211</v>
      </c>
      <c r="R18" s="125">
        <f t="shared" si="6"/>
        <v>196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/>
      <c r="F22" s="259">
        <v>1</v>
      </c>
      <c r="G22" s="125">
        <f t="shared" si="2"/>
        <v>50</v>
      </c>
      <c r="H22" s="115"/>
      <c r="I22" s="115"/>
      <c r="J22" s="125">
        <f t="shared" si="3"/>
        <v>50</v>
      </c>
      <c r="K22" s="115">
        <v>48</v>
      </c>
      <c r="L22" s="115">
        <v>2</v>
      </c>
      <c r="M22" s="115">
        <v>1</v>
      </c>
      <c r="N22" s="125">
        <f t="shared" si="4"/>
        <v>49</v>
      </c>
      <c r="O22" s="115"/>
      <c r="P22" s="115"/>
      <c r="Q22" s="125">
        <f t="shared" si="5"/>
        <v>49</v>
      </c>
      <c r="R22" s="125">
        <f t="shared" si="6"/>
        <v>1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5</v>
      </c>
      <c r="L23" s="115"/>
      <c r="M23" s="115"/>
      <c r="N23" s="125">
        <f t="shared" si="4"/>
        <v>5</v>
      </c>
      <c r="O23" s="115"/>
      <c r="P23" s="115"/>
      <c r="Q23" s="125">
        <f t="shared" si="5"/>
        <v>5</v>
      </c>
      <c r="R23" s="125">
        <f t="shared" si="6"/>
        <v>2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387</v>
      </c>
      <c r="E24" s="259">
        <v>152</v>
      </c>
      <c r="F24" s="259"/>
      <c r="G24" s="125">
        <f t="shared" si="2"/>
        <v>539</v>
      </c>
      <c r="H24" s="115"/>
      <c r="I24" s="115"/>
      <c r="J24" s="125">
        <f t="shared" si="3"/>
        <v>539</v>
      </c>
      <c r="K24" s="115">
        <v>142</v>
      </c>
      <c r="L24" s="115">
        <v>14</v>
      </c>
      <c r="M24" s="115"/>
      <c r="N24" s="125">
        <f t="shared" si="4"/>
        <v>156</v>
      </c>
      <c r="O24" s="115"/>
      <c r="P24" s="115"/>
      <c r="Q24" s="125">
        <f t="shared" si="5"/>
        <v>156</v>
      </c>
      <c r="R24" s="125">
        <f t="shared" si="6"/>
        <v>383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463</v>
      </c>
      <c r="E25" s="260">
        <f aca="true" t="shared" si="8" ref="E25:P25">SUM(E21:E24)</f>
        <v>152</v>
      </c>
      <c r="F25" s="260">
        <f t="shared" si="8"/>
        <v>1</v>
      </c>
      <c r="G25" s="117">
        <f t="shared" si="2"/>
        <v>614</v>
      </c>
      <c r="H25" s="116">
        <f t="shared" si="8"/>
        <v>0</v>
      </c>
      <c r="I25" s="116">
        <f t="shared" si="8"/>
        <v>0</v>
      </c>
      <c r="J25" s="117">
        <f t="shared" si="3"/>
        <v>614</v>
      </c>
      <c r="K25" s="116">
        <f t="shared" si="8"/>
        <v>213</v>
      </c>
      <c r="L25" s="116">
        <f t="shared" si="8"/>
        <v>16</v>
      </c>
      <c r="M25" s="116">
        <f t="shared" si="8"/>
        <v>1</v>
      </c>
      <c r="N25" s="117">
        <f t="shared" si="4"/>
        <v>228</v>
      </c>
      <c r="O25" s="116">
        <f t="shared" si="8"/>
        <v>0</v>
      </c>
      <c r="P25" s="116">
        <f t="shared" si="8"/>
        <v>0</v>
      </c>
      <c r="Q25" s="117">
        <f t="shared" si="5"/>
        <v>228</v>
      </c>
      <c r="R25" s="117">
        <f t="shared" si="6"/>
        <v>386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10</v>
      </c>
      <c r="G27" s="122">
        <f t="shared" si="2"/>
        <v>2570</v>
      </c>
      <c r="H27" s="121">
        <f t="shared" si="9"/>
        <v>0</v>
      </c>
      <c r="I27" s="121">
        <f t="shared" si="9"/>
        <v>0</v>
      </c>
      <c r="J27" s="122">
        <f t="shared" si="3"/>
        <v>2570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10</v>
      </c>
      <c r="G30" s="125">
        <f t="shared" si="2"/>
        <v>2570</v>
      </c>
      <c r="H30" s="123"/>
      <c r="I30" s="123"/>
      <c r="J30" s="125">
        <f t="shared" si="3"/>
        <v>2570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2570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10</v>
      </c>
      <c r="G38" s="125">
        <f t="shared" si="2"/>
        <v>2570</v>
      </c>
      <c r="H38" s="126">
        <f t="shared" si="13"/>
        <v>0</v>
      </c>
      <c r="I38" s="126">
        <f t="shared" si="13"/>
        <v>0</v>
      </c>
      <c r="J38" s="125">
        <f t="shared" si="3"/>
        <v>2570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55437</v>
      </c>
      <c r="E40" s="599">
        <f>E17+E18+E25+E38+E39</f>
        <v>395</v>
      </c>
      <c r="F40" s="599">
        <f>F17+F18+F25+F38+F39</f>
        <v>113</v>
      </c>
      <c r="G40" s="125">
        <f t="shared" si="2"/>
        <v>55719</v>
      </c>
      <c r="H40" s="599">
        <f>H17+H18+H25+H38+H39</f>
        <v>6470</v>
      </c>
      <c r="I40" s="599">
        <f>I17+I18+I25+I38+I39</f>
        <v>0</v>
      </c>
      <c r="J40" s="125">
        <f t="shared" si="3"/>
        <v>62189</v>
      </c>
      <c r="K40" s="599">
        <f>K17+K18+K25+K38+K39</f>
        <v>24585</v>
      </c>
      <c r="L40" s="599">
        <f>L17+L18+L25+L38+L39</f>
        <v>417</v>
      </c>
      <c r="M40" s="599">
        <f>M17+M18+M25+M38+M39</f>
        <v>103</v>
      </c>
      <c r="N40" s="125">
        <f t="shared" si="4"/>
        <v>24899</v>
      </c>
      <c r="O40" s="599">
        <f>O17+O18+O25+O38+O39</f>
        <v>0</v>
      </c>
      <c r="P40" s="599">
        <f>P17+P18+P25+P38+P39</f>
        <v>0</v>
      </c>
      <c r="Q40" s="125">
        <f t="shared" si="10"/>
        <v>24899</v>
      </c>
      <c r="R40" s="125">
        <f t="shared" si="11"/>
        <v>37290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889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886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85">
      <selection activeCell="E105" sqref="E105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890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4124</v>
      </c>
      <c r="D15" s="167"/>
      <c r="E15" s="180">
        <f t="shared" si="0"/>
        <v>4124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4124</v>
      </c>
      <c r="D19" s="163">
        <f>D11+D15+D16</f>
        <v>0</v>
      </c>
      <c r="E19" s="178">
        <f>E11+E15+E16</f>
        <v>4124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10</v>
      </c>
      <c r="D21" s="167">
        <v>7</v>
      </c>
      <c r="E21" s="180">
        <f t="shared" si="0"/>
        <v>3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2996</v>
      </c>
      <c r="D28" s="167">
        <v>2607</v>
      </c>
      <c r="E28" s="180">
        <f t="shared" si="0"/>
        <v>389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549</v>
      </c>
      <c r="D29" s="167">
        <v>225</v>
      </c>
      <c r="E29" s="180">
        <f t="shared" si="0"/>
        <v>324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86</v>
      </c>
      <c r="D31" s="167">
        <v>64</v>
      </c>
      <c r="E31" s="180">
        <f t="shared" si="0"/>
        <v>22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38</v>
      </c>
      <c r="D32" s="167">
        <v>38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439</v>
      </c>
      <c r="D33" s="164">
        <f>SUM(D34:D37)</f>
        <v>415</v>
      </c>
      <c r="E33" s="181">
        <f>SUM(E34:E37)</f>
        <v>24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7</v>
      </c>
      <c r="D34" s="167">
        <v>7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431</v>
      </c>
      <c r="D35" s="167">
        <v>407</v>
      </c>
      <c r="E35" s="180">
        <f t="shared" si="0"/>
        <v>24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</v>
      </c>
      <c r="D37" s="167">
        <v>1</v>
      </c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508</v>
      </c>
      <c r="D38" s="164">
        <f>SUM(D39:D42)</f>
        <v>125</v>
      </c>
      <c r="E38" s="181">
        <f>SUM(E39:E42)</f>
        <v>383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508</v>
      </c>
      <c r="D42" s="167">
        <v>125</v>
      </c>
      <c r="E42" s="180">
        <f t="shared" si="0"/>
        <v>383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4857</v>
      </c>
      <c r="D43" s="163">
        <f>D24+D28+D29+D31+D30+D32+D33+D38</f>
        <v>3668</v>
      </c>
      <c r="E43" s="178">
        <f>E24+E28+E29+E31+E30+E32+E33+E38</f>
        <v>1189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8991</v>
      </c>
      <c r="D44" s="162">
        <f>D43+D21+D19+D9</f>
        <v>3675</v>
      </c>
      <c r="E44" s="178">
        <f>E43+E21+E19+E9</f>
        <v>5316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11</v>
      </c>
      <c r="D64" s="167">
        <v>0</v>
      </c>
      <c r="E64" s="179">
        <f t="shared" si="1"/>
        <v>11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3</v>
      </c>
      <c r="D65" s="168">
        <v>0</v>
      </c>
      <c r="E65" s="179">
        <f t="shared" si="1"/>
        <v>3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11</v>
      </c>
      <c r="D66" s="162">
        <f>D52+D56+D61+D62+D63+D64</f>
        <v>0</v>
      </c>
      <c r="E66" s="179">
        <f t="shared" si="1"/>
        <v>11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43</v>
      </c>
      <c r="D68" s="167"/>
      <c r="E68" s="179">
        <f t="shared" si="1"/>
        <v>43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3506</v>
      </c>
      <c r="D75" s="162">
        <f>D76+D78</f>
        <v>3506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3506</v>
      </c>
      <c r="D76" s="167">
        <v>3506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144</v>
      </c>
      <c r="D80" s="162">
        <f>SUM(D81:D84)</f>
        <v>144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144</v>
      </c>
      <c r="D83" s="167">
        <v>144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6019</v>
      </c>
      <c r="D85" s="163">
        <f>SUM(D86:D90)+D94</f>
        <v>5666</v>
      </c>
      <c r="E85" s="163">
        <f>SUM(E86:E90)+E94</f>
        <v>353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>
        <v>15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2745</v>
      </c>
      <c r="D87" s="167">
        <v>2534</v>
      </c>
      <c r="E87" s="179">
        <f t="shared" si="1"/>
        <v>211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2038</v>
      </c>
      <c r="D88" s="167">
        <v>2015</v>
      </c>
      <c r="E88" s="179">
        <f t="shared" si="1"/>
        <v>23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857</v>
      </c>
      <c r="D89" s="167">
        <v>738</v>
      </c>
      <c r="E89" s="179">
        <f t="shared" si="1"/>
        <v>119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153</v>
      </c>
      <c r="D90" s="162">
        <f>SUM(D91:D93)</f>
        <v>153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8</v>
      </c>
      <c r="D91" s="167">
        <v>8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7</v>
      </c>
      <c r="D92" s="167">
        <v>7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138</v>
      </c>
      <c r="D93" s="167">
        <v>138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211</v>
      </c>
      <c r="D94" s="167">
        <v>211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7832</v>
      </c>
      <c r="D95" s="167">
        <v>6823</v>
      </c>
      <c r="E95" s="179">
        <f t="shared" si="1"/>
        <v>1009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17501</v>
      </c>
      <c r="D96" s="163">
        <f>D85+D80+D75+D71+D95</f>
        <v>16139</v>
      </c>
      <c r="E96" s="163">
        <f>E85+E80+E75+E71+E95</f>
        <v>1362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17555</v>
      </c>
      <c r="D97" s="163">
        <f>D96+D68+D66</f>
        <v>16139</v>
      </c>
      <c r="E97" s="163">
        <f>E96+E68+E66</f>
        <v>1416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201</v>
      </c>
      <c r="D104" s="167"/>
      <c r="E104" s="167">
        <v>87</v>
      </c>
      <c r="F104" s="186">
        <f>C104+D104-E104</f>
        <v>114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201</v>
      </c>
      <c r="D105" s="162">
        <f>SUM(D102:D104)</f>
        <v>0</v>
      </c>
      <c r="E105" s="162">
        <f>SUM(E102:E104)</f>
        <v>87</v>
      </c>
      <c r="F105" s="162">
        <f>SUM(F102:F104)</f>
        <v>114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882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886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G1">
      <selection activeCell="D17" sqref="D17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887</v>
      </c>
      <c r="B5" s="564"/>
      <c r="C5" s="565"/>
      <c r="D5" s="565"/>
      <c r="E5" s="565"/>
      <c r="F5" s="565" t="s">
        <v>892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2266784</v>
      </c>
      <c r="D12" s="154"/>
      <c r="E12" s="154"/>
      <c r="F12" s="154">
        <v>2376</v>
      </c>
      <c r="G12" s="154"/>
      <c r="H12" s="154"/>
      <c r="I12" s="588">
        <f>F12+G12-H12</f>
        <v>2376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2292649</v>
      </c>
      <c r="D17" s="267">
        <f t="shared" si="1"/>
        <v>0</v>
      </c>
      <c r="E17" s="267">
        <f t="shared" si="1"/>
        <v>0</v>
      </c>
      <c r="F17" s="267">
        <f t="shared" si="1"/>
        <v>2570</v>
      </c>
      <c r="G17" s="267">
        <f t="shared" si="1"/>
        <v>0</v>
      </c>
      <c r="H17" s="267">
        <f t="shared" si="1"/>
        <v>0</v>
      </c>
      <c r="I17" s="588">
        <f t="shared" si="0"/>
        <v>2570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891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886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workbookViewId="0" topLeftCell="A28">
      <selection activeCell="D36" sqref="D36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893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894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895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896</v>
      </c>
      <c r="B18" s="79"/>
      <c r="C18" s="603"/>
      <c r="D18" s="605">
        <v>33</v>
      </c>
      <c r="E18" s="603"/>
      <c r="F18" s="606"/>
    </row>
    <row r="19" spans="1:6" ht="12.75">
      <c r="A19" s="75" t="s">
        <v>897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898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899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900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901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902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903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904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905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906</v>
      </c>
      <c r="B28" s="76"/>
      <c r="C28" s="603">
        <v>240</v>
      </c>
      <c r="D28" s="605"/>
      <c r="E28" s="603">
        <v>238</v>
      </c>
      <c r="F28" s="606">
        <v>2</v>
      </c>
    </row>
    <row r="29" spans="1:6" ht="13.5">
      <c r="A29" s="77" t="s">
        <v>907</v>
      </c>
      <c r="B29" s="76"/>
      <c r="C29" s="603">
        <f>C14+C15+C16+C17+C18+C19+C20+C21+C22+C23+C24+C25+C26+C27+C28</f>
        <v>2570</v>
      </c>
      <c r="D29" s="605"/>
      <c r="E29" s="603">
        <f>E17+E28</f>
        <v>408</v>
      </c>
      <c r="F29" s="606">
        <f>F14+F15+F16+F17+F18+F19+F20+F21+F22+F23+F24+F25+F26+F27+F28</f>
        <v>2162</v>
      </c>
    </row>
    <row r="30" spans="1:6" ht="13.5">
      <c r="A30" s="80" t="s">
        <v>908</v>
      </c>
      <c r="B30" s="78" t="s">
        <v>836</v>
      </c>
      <c r="C30" s="600">
        <f>C29</f>
        <v>2570</v>
      </c>
      <c r="D30" s="604"/>
      <c r="E30" s="600">
        <f>E29</f>
        <v>408</v>
      </c>
      <c r="F30" s="600">
        <f>F29</f>
        <v>2162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909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86" t="s">
        <v>886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2012-05-22T13:18:33Z</cp:lastPrinted>
  <dcterms:created xsi:type="dcterms:W3CDTF">2000-06-29T12:02:40Z</dcterms:created>
  <dcterms:modified xsi:type="dcterms:W3CDTF">2012-05-29T13:15:06Z</dcterms:modified>
  <cp:category/>
  <cp:version/>
  <cp:contentType/>
  <cp:contentStatus/>
</cp:coreProperties>
</file>