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<sst xmlns="http://schemas.openxmlformats.org/spreadsheetml/2006/main" count="1060" uniqueCount="874">
  <si>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</si>
  <si>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</si>
  <si>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</si>
  <si>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</si>
  <si>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</si>
  <si>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</si>
  <si>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</si>
  <si>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</si>
  <si>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</si>
  <si>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</si>
  <si>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</si>
  <si>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</si>
  <si>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</si>
  <si>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</si>
  <si>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</si>
  <si>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</si>
  <si>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</si>
  <si>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</si>
  <si>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</si>
  <si>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</si>
  <si>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</si>
  <si>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</si>
  <si>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</si>
  <si>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</si>
  <si>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</si>
  <si>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</si>
  <si>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</si>
  <si>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</si>
  <si>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</si>
  <si>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</si>
  <si>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</si>
  <si>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</si>
  <si>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</si>
  <si>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</si>
  <si>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</si>
  <si>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</si>
  <si>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</si>
  <si>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</si>
  <si>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</si>
  <si>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</si>
  <si>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</si>
  <si>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</si>
  <si>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</si>
  <si>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</si>
  <si>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</si>
  <si>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</si>
  <si>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</si>
  <si>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</si>
  <si>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</si>
  <si>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</si>
  <si>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</si>
  <si>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</si>
  <si>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</si>
  <si>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</si>
  <si>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</si>
  <si>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</si>
  <si>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</si>
  <si>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</si>
  <si>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</si>
  <si>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</si>
  <si>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</si>
  <si>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</si>
  <si>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</si>
  <si>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</si>
  <si>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</si>
  <si>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</si>
  <si>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</si>
  <si>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</si>
  <si>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</si>
  <si>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</si>
  <si>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</si>
  <si>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</si>
  <si>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</si>
  <si>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</si>
  <si>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</si>
  <si>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</si>
  <si>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</si>
  <si>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</si>
  <si>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</si>
  <si>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</si>
  <si>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</si>
  <si>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</si>
  <si>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</si>
  <si>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</si>
  <si>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</si>
  <si>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</si>
  <si>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</si>
  <si>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</si>
  <si>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</si>
  <si>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</si>
  <si>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</si>
  <si>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</si>
  <si>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</si>
  <si>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</si>
  <si>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</si>
  <si>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</si>
  <si>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</si>
  <si>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</si>
  <si>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</si>
  <si>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</si>
  <si>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</si>
  <si>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</si>
  <si>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</si>
  <si>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</si>
  <si>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</si>
  <si>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</si>
  <si>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</si>
  <si>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</si>
  <si>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</si>
  <si>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</si>
  <si>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</si>
  <si>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</si>
  <si>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</si>
  <si>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</si>
  <si>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</si>
  <si>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</si>
  <si>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</si>
  <si>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</si>
  <si>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</si>
  <si>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</si>
  <si>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</si>
  <si>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</si>
  <si>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</si>
  <si>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</si>
  <si>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</si>
  <si>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</si>
  <si>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</si>
  <si>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</si>
  <si>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</si>
  <si>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</si>
  <si>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</si>
  <si>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</si>
  <si>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</si>
  <si>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</si>
  <si>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</si>
  <si>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</si>
  <si>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</si>
  <si>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</si>
  <si>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</si>
  <si>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</si>
  <si>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</si>
  <si>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</si>
  <si>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</si>
  <si>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</si>
  <si>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</si>
  <si>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</si>
  <si>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</si>
  <si>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</si>
  <si>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</si>
  <si>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</si>
  <si>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</si>
  <si>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</si>
  <si>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</si>
  <si>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</si>
  <si>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</si>
  <si>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</si>
  <si>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</si>
  <si>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</si>
  <si>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</si>
  <si>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</si>
  <si>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</si>
  <si>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</si>
  <si>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</si>
  <si>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</si>
  <si>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</si>
  <si>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</si>
  <si>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</si>
  <si>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</si>
  <si>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</si>
  <si>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</si>
  <si>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</si>
  <si>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</si>
  <si>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</si>
  <si>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</si>
  <si>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</si>
  <si>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</si>
  <si>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</si>
  <si>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</si>
  <si>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</si>
  <si>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</si>
  <si>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</si>
  <si>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</si>
  <si>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</si>
  <si>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</si>
  <si>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</si>
  <si>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</si>
  <si>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</si>
  <si>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</si>
  <si>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</si>
  <si>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</si>
  <si>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</si>
  <si>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</si>
  <si>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</si>
  <si>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</si>
  <si>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</si>
  <si>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</si>
  <si>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</si>
  <si>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</si>
  <si>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</si>
  <si>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</si>
  <si>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</si>
  <si>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</si>
  <si>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</si>
  <si>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</si>
  <si>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</si>
  <si>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</si>
  <si>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</si>
  <si>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</si>
  <si>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</si>
  <si>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</si>
  <si>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</si>
  <si>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</si>
  <si>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</si>
  <si>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</si>
  <si>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</si>
  <si>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</si>
  <si>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</si>
  <si>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</si>
  <si>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</si>
  <si>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</si>
  <si>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</si>
  <si>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</si>
  <si>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</si>
  <si>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</si>
  <si>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</si>
  <si>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</si>
  <si>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</si>
  <si>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</si>
  <si>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</si>
  <si>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</si>
  <si>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</si>
  <si>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</si>
  <si>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</si>
  <si>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</si>
  <si>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</si>
  <si>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</si>
  <si>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</si>
  <si>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</si>
  <si>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</si>
  <si>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</si>
  <si>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</si>
  <si>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</si>
  <si>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</si>
  <si>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</si>
  <si>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</si>
  <si>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</si>
  <si>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</si>
  <si>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</si>
  <si>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</si>
  <si>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</si>
  <si>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</si>
  <si>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</si>
  <si>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</si>
  <si>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</si>
  <si>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</si>
  <si>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</si>
  <si>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</si>
  <si>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</si>
  <si>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</si>
  <si>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</si>
  <si>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</si>
  <si>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</si>
  <si>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</si>
  <si>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</si>
  <si>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</si>
  <si>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</si>
  <si>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</si>
  <si>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</si>
  <si>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</si>
  <si>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</si>
  <si>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</si>
  <si>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</si>
  <si>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</si>
  <si>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</si>
  <si>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</si>
  <si>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</si>
  <si>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</si>
  <si>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</si>
  <si>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</si>
  <si>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</si>
  <si>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</si>
  <si>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</si>
  <si>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</si>
  <si>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</si>
  <si>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</si>
  <si>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</si>
  <si>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</si>
  <si>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</si>
  <si>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</si>
  <si>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</si>
  <si>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</si>
  <si>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</si>
  <si>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</si>
  <si>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</si>
  <si>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</si>
  <si>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</si>
  <si>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</si>
  <si>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</si>
  <si>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</si>
  <si>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</si>
  <si>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</si>
  <si>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</si>
  <si>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</si>
  <si>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</si>
  <si>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</si>
  <si>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</si>
  <si>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</si>
  <si>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</si>
  <si>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</si>
  <si>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</si>
  <si>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</si>
  <si>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</si>
  <si>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</si>
  <si>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</si>
  <si>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</si>
  <si>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</si>
  <si>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</si>
  <si>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</si>
  <si>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</si>
  <si>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</si>
  <si>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</si>
  <si>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</si>
  <si>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</si>
  <si>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</si>
  <si>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</si>
  <si>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</si>
  <si>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</si>
  <si>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</si>
  <si>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</si>
  <si>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</si>
  <si>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</si>
  <si>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</si>
  <si>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</si>
  <si>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</si>
  <si>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</si>
  <si>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</si>
  <si>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</si>
  <si>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</si>
  <si>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</si>
  <si>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</si>
  <si>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</si>
  <si>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</si>
  <si>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</si>
  <si>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</si>
  <si>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</si>
  <si>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</si>
  <si>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</si>
  <si>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</si>
  <si>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</si>
  <si>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</si>
  <si>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</si>
  <si>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</si>
  <si>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</si>
  <si>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</si>
  <si>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</si>
  <si>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</si>
  <si>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</si>
  <si>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</si>
  <si>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</si>
  <si>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</si>
  <si>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</si>
  <si>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</si>
  <si>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</si>
  <si>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</si>
  <si>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</si>
  <si>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</si>
  <si>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</si>
  <si>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</si>
  <si>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</si>
  <si>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</si>
  <si>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</si>
  <si>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</si>
  <si>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</si>
  <si>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</si>
  <si>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</si>
  <si>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</si>
  <si>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</si>
  <si>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</si>
  <si>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</si>
  <si>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</si>
  <si>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</si>
  <si>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</si>
  <si>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</si>
  <si>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</si>
  <si>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</si>
  <si>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</si>
  <si>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</si>
  <si>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</si>
  <si>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</si>
  <si>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</si>
  <si>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</si>
  <si>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</si>
  <si>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</si>
  <si>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</si>
  <si>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</si>
  <si>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</si>
  <si>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</si>
  <si>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</si>
  <si>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</si>
  <si>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</si>
  <si>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</si>
  <si>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</si>
  <si>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</si>
  <si>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</si>
  <si>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</si>
  <si>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</si>
  <si>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</si>
  <si>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</si>
  <si>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</si>
  <si>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</si>
  <si>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</si>
  <si>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</si>
  <si>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</si>
  <si>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</si>
  <si>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</si>
  <si>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</si>
  <si>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</si>
  <si>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</si>
  <si>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</si>
  <si>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</si>
  <si>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</si>
  <si>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</si>
  <si>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</si>
  <si>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</si>
  <si>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</si>
  <si>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</si>
  <si>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</si>
  <si>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</si>
  <si>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</si>
  <si>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</si>
  <si>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</si>
  <si>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</si>
  <si>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</si>
  <si>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</si>
  <si>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</si>
  <si>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</si>
  <si>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</si>
  <si>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</si>
  <si>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</si>
  <si>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</si>
  <si>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</si>
  <si>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</si>
  <si>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</si>
  <si>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</si>
  <si>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</si>
  <si>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</si>
  <si>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</si>
  <si>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</si>
  <si>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</si>
  <si>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</si>
  <si>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</si>
  <si>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</si>
  <si>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</si>
  <si>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</si>
  <si>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</si>
  <si>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</si>
  <si>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</si>
  <si>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</si>
  <si>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</si>
  <si>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</si>
  <si>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</si>
  <si>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</si>
  <si>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</si>
  <si>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</si>
  <si>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</si>
  <si>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</si>
  <si>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</si>
  <si>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</si>
  <si>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</si>
  <si>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</si>
  <si>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</si>
  <si>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</si>
  <si>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</si>
  <si>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</si>
  <si>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</si>
  <si>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</si>
  <si>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</si>
  <si>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</si>
  <si>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</si>
  <si>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</si>
  <si>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</si>
  <si>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</si>
  <si>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</si>
  <si>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</si>
  <si>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</si>
  <si>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</si>
  <si>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</si>
  <si>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</si>
  <si>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</si>
  <si>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</si>
  <si>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</si>
  <si>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</si>
  <si>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</si>
  <si>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</si>
  <si>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</si>
  <si>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</si>
  <si>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</si>
  <si>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</si>
  <si>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</si>
  <si>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</si>
  <si>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</si>
  <si>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</si>
  <si>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</si>
  <si>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</si>
  <si>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</si>
  <si>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</si>
  <si>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</si>
  <si>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</si>
  <si>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</si>
  <si>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</si>
  <si>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</si>
  <si>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</si>
  <si>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</si>
  <si>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</si>
  <si>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</si>
  <si>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</si>
  <si>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</si>
  <si>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</si>
  <si>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</si>
  <si>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</si>
  <si>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</si>
  <si>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</si>
  <si>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</si>
  <si>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</si>
  <si>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</si>
  <si>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</si>
  <si>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</si>
  <si>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</si>
  <si>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</si>
  <si>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</si>
  <si>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</si>
  <si>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</si>
  <si>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</si>
  <si>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</si>
  <si>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</si>
  <si>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</si>
  <si>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</si>
  <si>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</si>
  <si>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</si>
  <si>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</si>
  <si>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</si>
  <si>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</si>
  <si>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</si>
  <si>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</si>
  <si>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</si>
  <si>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</si>
  <si>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</si>
  <si>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</si>
  <si>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</si>
  <si>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</si>
  <si>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</si>
  <si>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</si>
  <si>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</si>
  <si>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</si>
  <si>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</si>
  <si>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</si>
  <si>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</si>
  <si>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</si>
  <si>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</si>
  <si>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</si>
  <si>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</si>
  <si>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</si>
  <si>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</si>
  <si>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</si>
  <si>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</si>
  <si>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</si>
  <si>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</si>
  <si>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</si>
  <si>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</si>
  <si>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</si>
  <si>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</si>
  <si>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</si>
  <si>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</si>
  <si>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</si>
  <si>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</si>
  <si>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</si>
  <si>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</si>
  <si>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</si>
  <si>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</si>
  <si>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</si>
  <si>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</si>
  <si>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</si>
  <si>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</si>
  <si>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</si>
  <si>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</si>
  <si>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</si>
  <si>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</si>
  <si>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</si>
  <si>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</si>
  <si>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</si>
  <si>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</si>
  <si>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</si>
  <si>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</si>
  <si>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</si>
  <si>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</si>
  <si>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</si>
  <si>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</si>
  <si>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</si>
  <si>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</si>
  <si>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</si>
  <si>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</si>
  <si>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</si>
  <si>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</si>
  <si>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</si>
  <si>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</si>
  <si>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</si>
  <si>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</si>
  <si>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</si>
  <si>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</si>
  <si>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</si>
  <si>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</si>
  <si>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</si>
  <si>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</si>
  <si>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</si>
  <si>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</si>
  <si>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</si>
  <si>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</si>
  <si>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</si>
  <si>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</si>
  <si>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</si>
  <si>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</si>
  <si>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</si>
  <si>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</si>
  <si>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</si>
  <si>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</si>
  <si>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</si>
  <si>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</si>
  <si>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</si>
  <si>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</si>
  <si>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</si>
  <si>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</si>
  <si>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</si>
  <si>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</si>
  <si>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</si>
  <si>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</si>
  <si>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</si>
  <si>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</si>
  <si>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</si>
  <si>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</si>
  <si>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</si>
  <si>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</si>
  <si>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</si>
  <si>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</si>
  <si>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</si>
  <si>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</si>
  <si>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</si>
  <si>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</si>
  <si>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</si>
  <si>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</si>
  <si>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</si>
  <si>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</si>
  <si>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</si>
  <si>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</si>
  <si>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</si>
  <si>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</si>
  <si>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</si>
  <si>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</si>
  <si>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</si>
  <si>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</si>
  <si>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</si>
  <si>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</si>
  <si>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</si>
  <si>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</si>
  <si>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</si>
  <si>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</si>
  <si>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</si>
  <si>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</si>
  <si>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</si>
  <si>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</si>
  <si>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</si>
  <si>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</si>
  <si>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</si>
  <si>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</si>
  <si>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</si>
  <si>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</si>
  <si>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</si>
  <si>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</si>
  <si>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</si>
  <si>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</si>
  <si>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</si>
  <si>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</si>
  <si>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</si>
  <si>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</si>
  <si>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</si>
  <si>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</si>
  <si>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</si>
  <si>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</si>
  <si>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</si>
  <si>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</si>
  <si>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</si>
  <si>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</si>
  <si>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</si>
  <si>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</si>
  <si>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</si>
  <si>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</si>
  <si>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</si>
  <si>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</si>
  <si>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</si>
  <si>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</si>
  <si>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</si>
  <si>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</si>
  <si>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</si>
  <si>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</si>
  <si>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</si>
  <si>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</si>
  <si>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</si>
  <si>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</si>
  <si>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</si>
  <si>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</si>
  <si>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</si>
  <si>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</si>
  <si>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</si>
  <si>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</si>
  <si>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</si>
  <si>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</si>
  <si>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</si>
  <si>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</si>
  <si>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</si>
  <si>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</si>
  <si>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</si>
  <si>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</si>
  <si>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</si>
  <si>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</si>
  <si>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</si>
  <si>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</si>
  <si>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</si>
  <si>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</si>
  <si>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</si>
  <si>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</si>
  <si>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</si>
  <si>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</si>
  <si>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</si>
  <si>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</si>
  <si>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</si>
  <si>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</si>
  <si>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</si>
  <si>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</si>
  <si>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</si>
  <si>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</si>
  <si>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</si>
  <si>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</si>
  <si>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</si>
  <si>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</si>
  <si>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</si>
  <si>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</si>
  <si>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</si>
  <si>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</si>
  <si>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</si>
  <si>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</si>
  <si>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</si>
  <si>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</si>
  <si>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</si>
  <si>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</si>
  <si>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</si>
  <si>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</si>
  <si>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</si>
  <si>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</si>
  <si>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</si>
  <si>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</si>
  <si>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</si>
  <si>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</si>
  <si>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</si>
  <si>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</si>
  <si>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</si>
  <si>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</si>
  <si>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</si>
  <si>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</si>
  <si>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</si>
  <si>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</si>
  <si>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</si>
  <si>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</si>
  <si>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</si>
  <si>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</si>
  <si>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</si>
  <si>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</si>
  <si>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</si>
  <si>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</si>
  <si>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</si>
  <si>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</si>
  <si>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</si>
  <si>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</si>
  <si>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</si>
  <si>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</si>
  <si>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</si>
  <si>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</si>
  <si>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</si>
  <si>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</si>
  <si>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</si>
  <si>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</si>
  <si>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</si>
  <si>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</si>
  <si>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</si>
  <si>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</si>
  <si>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</si>
  <si>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</si>
  <si>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</si>
  <si>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</si>
  <si>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</si>
  <si>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</si>
  <si>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</si>
  <si>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</si>
  <si>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</si>
  <si>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</si>
  <si>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</si>
  <si>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</si>
  <si>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</si>
  <si>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</si>
  <si>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</si>
  <si>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</si>
  <si>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</si>
  <si>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</si>
  <si>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</si>
  <si>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</si>
  <si>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</si>
  <si>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</si>
  <si>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</si>
  <si>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</si>
  <si>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</si>
  <si>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</si>
  <si>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</si>
  <si>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</si>
  <si>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</si>
  <si>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</si>
  <si>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</si>
  <si>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</si>
  <si>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</si>
  <si>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</si>
  <si>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</si>
  <si>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</si>
  <si>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</si>
  <si>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</si>
  <si>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</si>
  <si>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</si>
  <si>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</si>
  <si>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</si>
  <si>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</si>
  <si>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</si>
  <si>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</si>
  <si>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</si>
  <si>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</si>
  <si>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</si>
  <si>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</si>
  <si>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</si>
  <si>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</si>
  <si>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</si>
  <si>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</si>
  <si>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</si>
  <si>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</si>
  <si>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</si>
  <si>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</si>
  <si>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</si>
  <si>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</si>
  <si>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</si>
  <si>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</si>
  <si>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</si>
  <si>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</si>
  <si>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</si>
  <si>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</si>
  <si>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</si>
  <si>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</si>
  <si>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</si>
  <si>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</si>
  <si>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</si>
  <si>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</si>
  <si>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</si>
  <si>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</si>
  <si>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</si>
  <si>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</si>
  <si>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</si>
  <si>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</si>
  <si>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</si>
  <si>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</si>
  <si>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</si>
  <si>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01.01.2013-30.09.2013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</si>
</sst>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A103" sqref="A10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589</v>
      </c>
      <c r="D11" s="151">
        <v>569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595</v>
      </c>
      <c r="D19" s="155">
        <f>SUM(D11:D18)</f>
        <v>573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15</v>
      </c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-281</v>
      </c>
      <c r="H27" s="154">
        <f>SUM(H28:H30)</f>
        <v>-91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-344</v>
      </c>
      <c r="H29" s="316">
        <v>-154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-22</v>
      </c>
      <c r="H32" s="316">
        <v>-190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-303</v>
      </c>
      <c r="H33" s="154">
        <f>H27+H31+H32</f>
        <v>-281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2760</v>
      </c>
      <c r="H36" s="154">
        <f>H25+H17+H33</f>
        <v>2782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2270</v>
      </c>
      <c r="D55" s="155">
        <f>D19+D20+D21+D27+D32+D45+D51+D53+D54</f>
        <v>2233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</v>
      </c>
      <c r="H61" s="154">
        <f>SUM(H62:H68)</f>
        <v>22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120</v>
      </c>
      <c r="D64" s="155">
        <f>SUM(D58:D63)</f>
        <v>120</v>
      </c>
      <c r="E64" s="237" t="s">
        <v>200</v>
      </c>
      <c r="F64" s="242" t="s">
        <v>201</v>
      </c>
      <c r="G64" s="152">
        <v>9</v>
      </c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145</v>
      </c>
      <c r="D67" s="151">
        <v>145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97</v>
      </c>
      <c r="E68" s="237" t="s">
        <v>213</v>
      </c>
      <c r="F68" s="242" t="s">
        <v>214</v>
      </c>
      <c r="G68" s="152">
        <v>5</v>
      </c>
      <c r="H68" s="152">
        <v>17</v>
      </c>
    </row>
    <row r="69" spans="1:8" ht="15">
      <c r="A69" s="235" t="s">
        <v>215</v>
      </c>
      <c r="B69" s="241" t="s">
        <v>216</v>
      </c>
      <c r="C69" s="151">
        <v>74</v>
      </c>
      <c r="D69" s="151">
        <v>74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</v>
      </c>
      <c r="H71" s="161">
        <f>H59+H60+H61+H69+H70</f>
        <v>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231</v>
      </c>
      <c r="D75" s="155">
        <f>SUM(D67:D74)</f>
        <v>316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</v>
      </c>
      <c r="H79" s="162">
        <f>H71+H74+H75+H76</f>
        <v>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152</v>
      </c>
      <c r="D87" s="151">
        <v>134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153</v>
      </c>
      <c r="D91" s="155">
        <f>SUM(D87:D90)</f>
        <v>135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504</v>
      </c>
      <c r="D93" s="155">
        <f>D64+D75+D84+D91+D92</f>
        <v>571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2774</v>
      </c>
      <c r="D94" s="164">
        <f>D93+D55</f>
        <v>2804</v>
      </c>
      <c r="E94" s="449" t="s">
        <v>270</v>
      </c>
      <c r="F94" s="289" t="s">
        <v>271</v>
      </c>
      <c r="G94" s="165">
        <f>G36+G39+G55+G79</f>
        <v>2774</v>
      </c>
      <c r="H94" s="165">
        <f>H36+H39+H55+H79</f>
        <v>2804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C13" sqref="C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01.01.2013-30.09.2013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15</v>
      </c>
      <c r="D10" s="46">
        <v>10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6</v>
      </c>
      <c r="D12" s="46">
        <v>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22</v>
      </c>
      <c r="D19" s="49">
        <f>SUM(D9:D15)+D16</f>
        <v>18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12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22</v>
      </c>
      <c r="D28" s="50">
        <f>D26+D19</f>
        <v>30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22</v>
      </c>
      <c r="H30" s="53">
        <f>IF((D28-H28)&gt;0,D28-H28,0)</f>
        <v>30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22</v>
      </c>
      <c r="D33" s="49">
        <f>D28-D31+D32</f>
        <v>30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22</v>
      </c>
      <c r="H34" s="548">
        <f>IF((D33-H33)&gt;0,D33-H33,0)</f>
        <v>30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22</v>
      </c>
      <c r="H39" s="559">
        <f>IF(H34&gt;0,IF(D35+H34&lt;0,0,D35+H34),IF(D34-D35&lt;0,D35-D34,0))</f>
        <v>30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22</v>
      </c>
      <c r="H41" s="52">
        <f>IF(D39=0,IF(H39-H40&gt;0,H39-H40+D40,0),IF(D39-D40&lt;0,D40-D39+H40,0))</f>
        <v>30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22</v>
      </c>
      <c r="D42" s="53">
        <f>D33+D35+D39</f>
        <v>30</v>
      </c>
      <c r="E42" s="128" t="s">
        <v>380</v>
      </c>
      <c r="F42" s="129" t="s">
        <v>381</v>
      </c>
      <c r="G42" s="53">
        <f>G39+G33</f>
        <v>22</v>
      </c>
      <c r="H42" s="53">
        <f>H39+H33</f>
        <v>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22">
      <selection activeCell="C15" sqref="C1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01.01.2013-30.09.2013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96</v>
      </c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-52</v>
      </c>
      <c r="D11" s="54">
        <v>-15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f>-6</f>
        <v>-6</v>
      </c>
      <c r="D13" s="54">
        <v>-6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-5</v>
      </c>
      <c r="D14" s="54">
        <v>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33</v>
      </c>
      <c r="D20" s="55">
        <f>SUM(D10:D19)</f>
        <v>-11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-15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18</v>
      </c>
      <c r="D43" s="55">
        <f>D42+D32+D20</f>
        <v>-11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135</v>
      </c>
      <c r="D44" s="132">
        <v>14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153</v>
      </c>
      <c r="D45" s="55">
        <f>D44+D43</f>
        <v>3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J16" sqref="J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01.01.2013-30.09.2013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-344</v>
      </c>
      <c r="K11" s="60"/>
      <c r="L11" s="344">
        <f>SUM(C11:K11)</f>
        <v>2782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-344</v>
      </c>
      <c r="K15" s="61">
        <f t="shared" si="2"/>
        <v>0</v>
      </c>
      <c r="L15" s="344">
        <f t="shared" si="1"/>
        <v>2782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-22</v>
      </c>
      <c r="K16" s="60"/>
      <c r="L16" s="344">
        <f t="shared" si="1"/>
        <v>-22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-366</v>
      </c>
      <c r="K29" s="59">
        <f t="shared" si="6"/>
        <v>0</v>
      </c>
      <c r="L29" s="344">
        <f t="shared" si="1"/>
        <v>2760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-366</v>
      </c>
      <c r="K32" s="59">
        <f t="shared" si="7"/>
        <v>0</v>
      </c>
      <c r="L32" s="344">
        <f t="shared" si="1"/>
        <v>2760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F19" sqref="F1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385</v>
      </c>
      <c r="B2" s="600"/>
      <c r="C2" s="601" t="str">
        <f>'справка №1-БАЛАНС'!E3</f>
        <v>ВИНЪС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01.01.2013-30.09.2013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8" t="s">
        <v>465</v>
      </c>
      <c r="B5" s="609"/>
      <c r="C5" s="59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5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5" t="s">
        <v>531</v>
      </c>
      <c r="R5" s="605" t="s">
        <v>532</v>
      </c>
    </row>
    <row r="6" spans="1:18" s="100" customFormat="1" ht="48">
      <c r="A6" s="610"/>
      <c r="B6" s="611"/>
      <c r="C6" s="59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6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6"/>
      <c r="R6" s="606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569</v>
      </c>
      <c r="E9" s="189">
        <v>20</v>
      </c>
      <c r="F9" s="189"/>
      <c r="G9" s="74">
        <f>D9+E9-F9</f>
        <v>589</v>
      </c>
      <c r="H9" s="65"/>
      <c r="I9" s="65"/>
      <c r="J9" s="74">
        <f>G9+H9-I9</f>
        <v>589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>
        <v>2</v>
      </c>
      <c r="F14" s="189"/>
      <c r="G14" s="74">
        <f t="shared" si="2"/>
        <v>2</v>
      </c>
      <c r="H14" s="65"/>
      <c r="I14" s="65"/>
      <c r="J14" s="74">
        <f t="shared" si="3"/>
        <v>2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573</v>
      </c>
      <c r="E17" s="194">
        <f>SUM(E9:E16)</f>
        <v>22</v>
      </c>
      <c r="F17" s="194">
        <f>SUM(F9:F16)</f>
        <v>0</v>
      </c>
      <c r="G17" s="74">
        <f t="shared" si="2"/>
        <v>595</v>
      </c>
      <c r="H17" s="75">
        <f>SUM(H9:H16)</f>
        <v>0</v>
      </c>
      <c r="I17" s="75">
        <f>SUM(I9:I16)</f>
        <v>0</v>
      </c>
      <c r="J17" s="74">
        <f t="shared" si="3"/>
        <v>595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>
        <v>15</v>
      </c>
      <c r="F19" s="187"/>
      <c r="G19" s="74">
        <f t="shared" si="2"/>
        <v>15</v>
      </c>
      <c r="H19" s="63"/>
      <c r="I19" s="63"/>
      <c r="J19" s="74">
        <f t="shared" si="3"/>
        <v>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2233</v>
      </c>
      <c r="E40" s="438">
        <f>E17+E18+E19+E25+E38+E39</f>
        <v>37</v>
      </c>
      <c r="F40" s="438">
        <f aca="true" t="shared" si="13" ref="F40:R40">F17+F18+F19+F25+F38+F39</f>
        <v>0</v>
      </c>
      <c r="G40" s="438">
        <f t="shared" si="13"/>
        <v>2270</v>
      </c>
      <c r="H40" s="438">
        <f t="shared" si="13"/>
        <v>0</v>
      </c>
      <c r="I40" s="438">
        <f t="shared" si="13"/>
        <v>0</v>
      </c>
      <c r="J40" s="438">
        <f t="shared" si="13"/>
        <v>2270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2270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598"/>
      <c r="L44" s="598"/>
      <c r="M44" s="598"/>
      <c r="N44" s="598"/>
      <c r="O44" s="603" t="s">
        <v>785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94" sqref="C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01.01.2013-30.09.2013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231</v>
      </c>
      <c r="D43" s="104">
        <f>D24+D28+D29+D31+D30+D32+D33+D38</f>
        <v>231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231</v>
      </c>
      <c r="D44" s="103">
        <f>D43+D21+D19+D9</f>
        <v>231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14</v>
      </c>
      <c r="D85" s="104">
        <f>SUM(D86:D90)+D94</f>
        <v>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9</v>
      </c>
      <c r="D87" s="108">
        <v>9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14</v>
      </c>
      <c r="D96" s="104">
        <f>D85+D80+D75+D71+D95</f>
        <v>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14</v>
      </c>
      <c r="D97" s="104">
        <f>D96+D68+D66</f>
        <v>14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01.01.2013-30.09.2013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01.01.2013-30.09.2013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2013-10-28T10:46:16Z</dcterms:modified>
  <cp:category/>
  <cp:version/>
  <cp:contentType/>
  <cp:contentStatus/>
</cp:coreProperties>
</file>