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<sst xmlns="http://schemas.openxmlformats.org/spreadsheetml/2006/main" count="4180" uniqueCount="978">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</sst>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#,##0_ ;\-#,##0\ 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75" applyNumberFormat="1" applyFont="1" applyFill="1" applyBorder="1" applyAlignment="1" applyProtection="1">
      <alignment/>
      <protection locked="0"/>
    </xf>
    <xf numFmtId="49" fontId="30" fillId="35" borderId="11" xfId="75" applyNumberFormat="1" applyFont="1" applyFill="1" applyBorder="1" applyAlignment="1" applyProtection="1">
      <alignment/>
      <protection locked="0"/>
    </xf>
    <xf numFmtId="49" fontId="3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G18" sqref="G18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43885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ТАНЯ ЦВЕТКОВА РАШКОВА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43885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4" t="s">
        <v>971</v>
      </c>
    </row>
    <row r="24" spans="1:2" ht="15.75">
      <c r="A24" s="10" t="s">
        <v>892</v>
      </c>
      <c r="B24" s="655" t="s">
        <v>972</v>
      </c>
    </row>
    <row r="25" spans="1:2" ht="15.75">
      <c r="A25" s="7" t="s">
        <v>895</v>
      </c>
      <c r="B25" s="656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0.015262537084033313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0.011001185139382696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0.031323356807511735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0.008141707661213438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1.0004827419744147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3.1859358841778698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2.837642192347466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0.012409513960703205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0.011892450879007239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1.1314810321119468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0.5334439232734622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0.09262203104544604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0.3512134796722832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0.2599244937650154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379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0.009764517957438037</v>
      </c>
    </row>
    <row r="23" spans="1:4" ht="31.5">
      <c r="A23" s="561">
        <v>17</v>
      </c>
      <c r="B23" s="559" t="s">
        <v>953</v>
      </c>
      <c r="C23" s="560" t="s">
        <v>954</v>
      </c>
      <c r="D23" s="615">
        <f>(D21+'2-Отчет за доходите'!C14)/'2-Отчет за доходите'!G31</f>
        <v>0.058762708943649836</v>
      </c>
    </row>
    <row r="24" spans="1:4" ht="31.5">
      <c r="A24" s="561">
        <v>18</v>
      </c>
      <c r="B24" s="559" t="s">
        <v>955</v>
      </c>
      <c r="C24" s="560" t="s">
        <v>956</v>
      </c>
      <c r="D24" s="615">
        <f>('1-Баланс'!G56+'1-Баланс'!G79)/(D21+'2-Отчет за доходите'!C14)</f>
        <v>7.995307917888563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962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5020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15043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193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71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53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21342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16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280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21638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2264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864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58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182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3368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18784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1678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16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6812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30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27320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25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90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115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30808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52446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12888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12888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12888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33118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3842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11324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763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10561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48284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-22785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436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-23221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427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-22358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38814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21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112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489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622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1213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148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992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987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3962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1155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2417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5489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227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379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3380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66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778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445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214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35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9096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297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277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9670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52446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17328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720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1326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6102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1138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522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268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211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27615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365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956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64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1386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29001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29001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14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427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29015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25939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542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125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1371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27977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573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465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465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29015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29015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413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29015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26962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-17802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-7062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-741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50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1404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-179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-18840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383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203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-389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2482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-16340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18900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925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-4119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-430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-327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14949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102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115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5250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12888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12888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13628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33118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33118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3842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3842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3842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3842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763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763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763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763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10561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10561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10561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10561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765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765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427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1192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1192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-23550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-23550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-23550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-23550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19509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19509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427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18878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38814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38814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413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413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-413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8523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41553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621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492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130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10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52305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17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79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52384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216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2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209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428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428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14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573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1110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219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1916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1916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962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7950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40659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621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494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131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50817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17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79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50896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962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7950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40659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621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494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131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50817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17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79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50896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3315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25379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405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404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71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29574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57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1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58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29632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133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1149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12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19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8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1321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5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5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1326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516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904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1420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1420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2932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25624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417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423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79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29475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62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1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63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29538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2932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25624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417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423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79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29475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62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1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63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29538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962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5018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15035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204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71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52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21342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16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16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21358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280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18825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18577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248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1678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16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6812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30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30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27361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27641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19250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18915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335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1678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16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6812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30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30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27786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27786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280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-425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-338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-87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-425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-145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21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21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112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112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2837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489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2970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992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227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167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60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1155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198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957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2417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2417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5262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379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3380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66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778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214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86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128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445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35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9096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13058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227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167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60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1155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198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957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2417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2417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5262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379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3380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66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778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214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86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128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445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35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9096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9096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21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21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112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112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2837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489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2970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992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3962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6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6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6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SheetLayoutView="80" workbookViewId="0" topLeftCell="A41">
      <selection activeCell="C77" sqref="C7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962</v>
      </c>
      <c r="D12" s="187">
        <v>976</v>
      </c>
      <c r="E12" s="84" t="s">
        <v>25</v>
      </c>
      <c r="F12" s="87" t="s">
        <v>26</v>
      </c>
      <c r="G12" s="188">
        <v>12888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5020</v>
      </c>
      <c r="D13" s="187">
        <v>5208</v>
      </c>
      <c r="E13" s="84" t="s">
        <v>821</v>
      </c>
      <c r="F13" s="87" t="s">
        <v>29</v>
      </c>
      <c r="G13" s="188">
        <v>12888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15043</v>
      </c>
      <c r="D14" s="187">
        <v>16174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193</v>
      </c>
      <c r="D15" s="187">
        <v>216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71</v>
      </c>
      <c r="D16" s="187">
        <v>88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53</v>
      </c>
      <c r="D17" s="187">
        <v>59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>
        <v>10</v>
      </c>
      <c r="E18" s="468" t="s">
        <v>47</v>
      </c>
      <c r="F18" s="467" t="s">
        <v>48</v>
      </c>
      <c r="G18" s="578">
        <f>G12+G15+G16+G17</f>
        <v>12888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21342</v>
      </c>
      <c r="D20" s="567">
        <f>SUM(D12:D19)</f>
        <v>22731</v>
      </c>
      <c r="E20" s="84" t="s">
        <v>54</v>
      </c>
      <c r="F20" s="87" t="s">
        <v>55</v>
      </c>
      <c r="G20" s="188">
        <v>33118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3842</v>
      </c>
      <c r="H21" s="187">
        <v>3842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11324</v>
      </c>
      <c r="H22" s="583">
        <f>SUM(H23:H25)</f>
        <v>11324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763</v>
      </c>
      <c r="H23" s="187">
        <v>763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16</v>
      </c>
      <c r="D25" s="187">
        <v>21</v>
      </c>
      <c r="E25" s="84" t="s">
        <v>73</v>
      </c>
      <c r="F25" s="87" t="s">
        <v>74</v>
      </c>
      <c r="G25" s="188">
        <v>10561</v>
      </c>
      <c r="H25" s="187">
        <v>10561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48284</v>
      </c>
      <c r="H26" s="567">
        <f>H20+H21+H22</f>
        <v>34656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</v>
      </c>
      <c r="D28" s="567">
        <f>SUM(D24:D27)</f>
        <v>21</v>
      </c>
      <c r="E28" s="193" t="s">
        <v>84</v>
      </c>
      <c r="F28" s="87" t="s">
        <v>85</v>
      </c>
      <c r="G28" s="564">
        <f>SUM(G29:G31)</f>
        <v>-22785</v>
      </c>
      <c r="H28" s="565">
        <f>SUM(H29:H31)</f>
        <v>-23119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436</v>
      </c>
      <c r="H29" s="187">
        <v>431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-23221</v>
      </c>
      <c r="H30" s="187">
        <v>-23550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427</v>
      </c>
      <c r="H32" s="187">
        <v>334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-22358</v>
      </c>
      <c r="H34" s="567">
        <f>H28+H32+H33</f>
        <v>-22785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38814</v>
      </c>
      <c r="H37" s="569">
        <f>H26+H18+H34</f>
        <v>19509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>
        <v>413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21</v>
      </c>
      <c r="H44" s="187">
        <v>144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112</v>
      </c>
      <c r="H45" s="187">
        <v>160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>
        <v>2347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489</v>
      </c>
      <c r="H49" s="187">
        <v>1435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622</v>
      </c>
      <c r="H50" s="565">
        <f>SUM(H44:H49)</f>
        <v>4086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1213</v>
      </c>
      <c r="H52" s="187">
        <v>1213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148</v>
      </c>
      <c r="H53" s="187">
        <v>445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992</v>
      </c>
      <c r="H54" s="187">
        <v>992</v>
      </c>
    </row>
    <row r="55" spans="1:8" ht="15.75">
      <c r="A55" s="94" t="s">
        <v>166</v>
      </c>
      <c r="B55" s="90" t="s">
        <v>167</v>
      </c>
      <c r="C55" s="465">
        <v>280</v>
      </c>
      <c r="D55" s="466">
        <v>280</v>
      </c>
      <c r="E55" s="84" t="s">
        <v>168</v>
      </c>
      <c r="F55" s="89" t="s">
        <v>169</v>
      </c>
      <c r="G55" s="188">
        <v>987</v>
      </c>
      <c r="H55" s="187">
        <v>1264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21638</v>
      </c>
      <c r="D56" s="571">
        <f>D20+D21+D22+D28+D33+D46+D52+D54+D55</f>
        <v>23032</v>
      </c>
      <c r="E56" s="94" t="s">
        <v>825</v>
      </c>
      <c r="F56" s="93" t="s">
        <v>172</v>
      </c>
      <c r="G56" s="568">
        <f>G50+G52+G53+G54+G55</f>
        <v>3962</v>
      </c>
      <c r="H56" s="569">
        <f>H50+H52+H53+H54+H55</f>
        <v>8000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2264</v>
      </c>
      <c r="D59" s="187">
        <v>2929</v>
      </c>
      <c r="E59" s="192" t="s">
        <v>180</v>
      </c>
      <c r="F59" s="473" t="s">
        <v>181</v>
      </c>
      <c r="G59" s="188">
        <v>1155</v>
      </c>
      <c r="H59" s="187">
        <v>1127</v>
      </c>
    </row>
    <row r="60" spans="1:13" ht="15.75">
      <c r="A60" s="84" t="s">
        <v>178</v>
      </c>
      <c r="B60" s="86" t="s">
        <v>179</v>
      </c>
      <c r="C60" s="188">
        <v>864</v>
      </c>
      <c r="D60" s="187">
        <v>1176</v>
      </c>
      <c r="E60" s="84" t="s">
        <v>184</v>
      </c>
      <c r="F60" s="87" t="s">
        <v>185</v>
      </c>
      <c r="G60" s="188">
        <v>2417</v>
      </c>
      <c r="H60" s="187">
        <v>2488</v>
      </c>
      <c r="M60" s="92"/>
    </row>
    <row r="61" spans="1:8" ht="15.75">
      <c r="A61" s="84" t="s">
        <v>182</v>
      </c>
      <c r="B61" s="86" t="s">
        <v>183</v>
      </c>
      <c r="C61" s="188">
        <v>58</v>
      </c>
      <c r="D61" s="187">
        <v>55</v>
      </c>
      <c r="E61" s="191" t="s">
        <v>188</v>
      </c>
      <c r="F61" s="87" t="s">
        <v>189</v>
      </c>
      <c r="G61" s="564">
        <f>SUM(G62:G68)</f>
        <v>5489</v>
      </c>
      <c r="H61" s="565">
        <f>SUM(H62:H68)</f>
        <v>6403</v>
      </c>
    </row>
    <row r="62" spans="1:13" ht="15.75">
      <c r="A62" s="84" t="s">
        <v>186</v>
      </c>
      <c r="B62" s="88" t="s">
        <v>187</v>
      </c>
      <c r="C62" s="188">
        <v>182</v>
      </c>
      <c r="D62" s="187">
        <v>584</v>
      </c>
      <c r="E62" s="191" t="s">
        <v>192</v>
      </c>
      <c r="F62" s="87" t="s">
        <v>193</v>
      </c>
      <c r="G62" s="188">
        <v>227</v>
      </c>
      <c r="H62" s="187">
        <v>1247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379</v>
      </c>
      <c r="H63" s="187">
        <v>42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3380</v>
      </c>
      <c r="H64" s="187">
        <v>3602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3368</v>
      </c>
      <c r="D65" s="567">
        <f>SUM(D59:D64)</f>
        <v>4744</v>
      </c>
      <c r="E65" s="84" t="s">
        <v>201</v>
      </c>
      <c r="F65" s="87" t="s">
        <v>202</v>
      </c>
      <c r="G65" s="188">
        <v>66</v>
      </c>
      <c r="H65" s="187">
        <v>79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778</v>
      </c>
      <c r="H66" s="187">
        <v>827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445</v>
      </c>
      <c r="H67" s="187">
        <v>360</v>
      </c>
    </row>
    <row r="68" spans="1:8" ht="15.75">
      <c r="A68" s="84" t="s">
        <v>206</v>
      </c>
      <c r="B68" s="86" t="s">
        <v>207</v>
      </c>
      <c r="C68" s="188">
        <v>18784</v>
      </c>
      <c r="D68" s="187">
        <v>199</v>
      </c>
      <c r="E68" s="84" t="s">
        <v>212</v>
      </c>
      <c r="F68" s="87" t="s">
        <v>213</v>
      </c>
      <c r="G68" s="188">
        <v>214</v>
      </c>
      <c r="H68" s="187">
        <v>246</v>
      </c>
    </row>
    <row r="69" spans="1:8" ht="15.75">
      <c r="A69" s="84" t="s">
        <v>210</v>
      </c>
      <c r="B69" s="86" t="s">
        <v>211</v>
      </c>
      <c r="C69" s="188">
        <v>1678</v>
      </c>
      <c r="D69" s="187">
        <v>2305</v>
      </c>
      <c r="E69" s="192" t="s">
        <v>79</v>
      </c>
      <c r="F69" s="87" t="s">
        <v>216</v>
      </c>
      <c r="G69" s="188">
        <v>35</v>
      </c>
      <c r="H69" s="187">
        <v>39</v>
      </c>
    </row>
    <row r="70" spans="1:8" ht="15.75">
      <c r="A70" s="84" t="s">
        <v>214</v>
      </c>
      <c r="B70" s="86" t="s">
        <v>215</v>
      </c>
      <c r="C70" s="188">
        <v>16</v>
      </c>
      <c r="D70" s="187">
        <v>24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6812</v>
      </c>
      <c r="D71" s="187">
        <v>8092</v>
      </c>
      <c r="E71" s="461" t="s">
        <v>47</v>
      </c>
      <c r="F71" s="89" t="s">
        <v>223</v>
      </c>
      <c r="G71" s="566">
        <f>G59+G60+G61+G69+G70</f>
        <v>9096</v>
      </c>
      <c r="H71" s="567">
        <f>H59+H60+H61+H69+H70</f>
        <v>10057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30</v>
      </c>
      <c r="D75" s="187">
        <v>40</v>
      </c>
      <c r="E75" s="472" t="s">
        <v>160</v>
      </c>
      <c r="F75" s="89" t="s">
        <v>233</v>
      </c>
      <c r="G75" s="465">
        <v>297</v>
      </c>
      <c r="H75" s="466">
        <v>296</v>
      </c>
    </row>
    <row r="76" spans="1:8" ht="15.75">
      <c r="A76" s="469" t="s">
        <v>77</v>
      </c>
      <c r="B76" s="90" t="s">
        <v>232</v>
      </c>
      <c r="C76" s="566">
        <f>SUM(C68:C75)</f>
        <v>27320</v>
      </c>
      <c r="D76" s="567">
        <f>SUM(D68:D75)</f>
        <v>10669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277</v>
      </c>
      <c r="H77" s="466">
        <v>277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</v>
      </c>
      <c r="D79" s="565">
        <f>SUM(D80:D82)</f>
        <v>5</v>
      </c>
      <c r="E79" s="196" t="s">
        <v>824</v>
      </c>
      <c r="F79" s="93" t="s">
        <v>241</v>
      </c>
      <c r="G79" s="568">
        <f>G71+G73+G75+G77</f>
        <v>9670</v>
      </c>
      <c r="H79" s="569">
        <f>H71+H73+H75+H77</f>
        <v>10630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</v>
      </c>
      <c r="D82" s="187">
        <v>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</v>
      </c>
      <c r="D85" s="567">
        <f>D84+D83+D79</f>
        <v>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25</v>
      </c>
      <c r="D88" s="187">
        <v>44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90</v>
      </c>
      <c r="D89" s="187">
        <v>58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115</v>
      </c>
      <c r="D92" s="567">
        <f>SUM(D88:D91)</f>
        <v>102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30808</v>
      </c>
      <c r="D94" s="571">
        <f>D65+D76+D85+D92+D93</f>
        <v>15520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52446</v>
      </c>
      <c r="D95" s="573">
        <f>D94+D56</f>
        <v>38552</v>
      </c>
      <c r="E95" s="220" t="s">
        <v>916</v>
      </c>
      <c r="F95" s="476" t="s">
        <v>268</v>
      </c>
      <c r="G95" s="572">
        <f>G37+G40+G56+G79</f>
        <v>52446</v>
      </c>
      <c r="H95" s="573">
        <f>H37+H40+H56+H79</f>
        <v>38552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67">
        <f>pdeReportingDate</f>
        <v>43885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ТАНЯ ЦВЕТКОВА РАШКОВА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976</v>
      </c>
      <c r="C103" s="666"/>
      <c r="D103" s="666"/>
      <c r="E103" s="666"/>
      <c r="M103" s="92"/>
    </row>
    <row r="104" spans="1:5" ht="21.75" customHeight="1">
      <c r="A104" s="661"/>
      <c r="B104" s="666"/>
      <c r="C104" s="666"/>
      <c r="D104" s="666"/>
      <c r="E104" s="666"/>
    </row>
    <row r="105" spans="1:13" ht="21.75" customHeight="1">
      <c r="A105" s="661"/>
      <c r="B105" s="666" t="s">
        <v>977</v>
      </c>
      <c r="C105" s="666"/>
      <c r="D105" s="666"/>
      <c r="E105" s="666"/>
      <c r="M105" s="92"/>
    </row>
    <row r="106" spans="1:5" ht="21.75" customHeight="1">
      <c r="A106" s="661"/>
      <c r="B106" s="666"/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17328</v>
      </c>
      <c r="D12" s="307">
        <v>20627</v>
      </c>
      <c r="E12" s="185" t="s">
        <v>277</v>
      </c>
      <c r="F12" s="231" t="s">
        <v>278</v>
      </c>
      <c r="G12" s="307">
        <v>25939</v>
      </c>
      <c r="H12" s="307">
        <v>30090</v>
      </c>
    </row>
    <row r="13" spans="1:8" ht="15.75">
      <c r="A13" s="185" t="s">
        <v>279</v>
      </c>
      <c r="B13" s="181" t="s">
        <v>280</v>
      </c>
      <c r="C13" s="307">
        <v>720</v>
      </c>
      <c r="D13" s="307">
        <v>757</v>
      </c>
      <c r="E13" s="185" t="s">
        <v>281</v>
      </c>
      <c r="F13" s="231" t="s">
        <v>282</v>
      </c>
      <c r="G13" s="307">
        <v>542</v>
      </c>
      <c r="H13" s="307">
        <v>397</v>
      </c>
    </row>
    <row r="14" spans="1:8" ht="15.75">
      <c r="A14" s="185" t="s">
        <v>283</v>
      </c>
      <c r="B14" s="181" t="s">
        <v>284</v>
      </c>
      <c r="C14" s="307">
        <v>1326</v>
      </c>
      <c r="D14" s="307">
        <v>1334</v>
      </c>
      <c r="E14" s="236" t="s">
        <v>285</v>
      </c>
      <c r="F14" s="231" t="s">
        <v>286</v>
      </c>
      <c r="G14" s="307">
        <v>125</v>
      </c>
      <c r="H14" s="307">
        <v>117</v>
      </c>
    </row>
    <row r="15" spans="1:8" ht="15.75">
      <c r="A15" s="185" t="s">
        <v>287</v>
      </c>
      <c r="B15" s="181" t="s">
        <v>288</v>
      </c>
      <c r="C15" s="307">
        <v>6102</v>
      </c>
      <c r="D15" s="307">
        <v>6590</v>
      </c>
      <c r="E15" s="236" t="s">
        <v>79</v>
      </c>
      <c r="F15" s="231" t="s">
        <v>289</v>
      </c>
      <c r="G15" s="307">
        <v>1371</v>
      </c>
      <c r="H15" s="307">
        <v>1045</v>
      </c>
    </row>
    <row r="16" spans="1:8" ht="15.75">
      <c r="A16" s="185" t="s">
        <v>290</v>
      </c>
      <c r="B16" s="181" t="s">
        <v>291</v>
      </c>
      <c r="C16" s="307">
        <v>1138</v>
      </c>
      <c r="D16" s="307">
        <v>1341</v>
      </c>
      <c r="E16" s="227" t="s">
        <v>52</v>
      </c>
      <c r="F16" s="255" t="s">
        <v>292</v>
      </c>
      <c r="G16" s="597">
        <f>SUM(G12:G15)</f>
        <v>27977</v>
      </c>
      <c r="H16" s="598">
        <f>SUM(H12:H15)</f>
        <v>31649</v>
      </c>
    </row>
    <row r="17" spans="1:8" ht="31.5">
      <c r="A17" s="185" t="s">
        <v>293</v>
      </c>
      <c r="B17" s="181" t="s">
        <v>294</v>
      </c>
      <c r="C17" s="307">
        <v>522</v>
      </c>
      <c r="D17" s="307">
        <v>408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268</v>
      </c>
      <c r="D18" s="307">
        <v>40</v>
      </c>
      <c r="E18" s="225" t="s">
        <v>297</v>
      </c>
      <c r="F18" s="229" t="s">
        <v>298</v>
      </c>
      <c r="G18" s="608">
        <v>573</v>
      </c>
      <c r="H18" s="608">
        <v>400</v>
      </c>
    </row>
    <row r="19" spans="1:8" ht="15.75">
      <c r="A19" s="185" t="s">
        <v>299</v>
      </c>
      <c r="B19" s="181" t="s">
        <v>300</v>
      </c>
      <c r="C19" s="307">
        <v>211</v>
      </c>
      <c r="D19" s="307">
        <v>160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27615</v>
      </c>
      <c r="D22" s="598">
        <f>SUM(D12:D18)+D19</f>
        <v>31257</v>
      </c>
      <c r="E22" s="185" t="s">
        <v>309</v>
      </c>
      <c r="F22" s="228" t="s">
        <v>310</v>
      </c>
      <c r="G22" s="307">
        <v>465</v>
      </c>
      <c r="H22" s="307">
        <v>468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365</v>
      </c>
      <c r="D25" s="307">
        <v>737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956</v>
      </c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1</v>
      </c>
      <c r="D27" s="307">
        <v>80</v>
      </c>
      <c r="E27" s="227" t="s">
        <v>104</v>
      </c>
      <c r="F27" s="229" t="s">
        <v>326</v>
      </c>
      <c r="G27" s="597">
        <f>SUM(G22:G26)</f>
        <v>465</v>
      </c>
      <c r="H27" s="598">
        <f>SUM(H22:H26)</f>
        <v>468</v>
      </c>
    </row>
    <row r="28" spans="1:8" ht="15.75">
      <c r="A28" s="185" t="s">
        <v>79</v>
      </c>
      <c r="B28" s="228" t="s">
        <v>327</v>
      </c>
      <c r="C28" s="307">
        <v>64</v>
      </c>
      <c r="D28" s="307">
        <v>72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1386</v>
      </c>
      <c r="D29" s="598">
        <f>SUM(D25:D28)</f>
        <v>889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29001</v>
      </c>
      <c r="D31" s="604">
        <f>D29+D22</f>
        <v>32146</v>
      </c>
      <c r="E31" s="242" t="s">
        <v>800</v>
      </c>
      <c r="F31" s="257" t="s">
        <v>331</v>
      </c>
      <c r="G31" s="244">
        <f>G16+G18+G27</f>
        <v>29015</v>
      </c>
      <c r="H31" s="245">
        <f>H16+H18+H27</f>
        <v>32517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</v>
      </c>
      <c r="D33" s="235">
        <f>IF((H31-D31)&gt;0,H31-D31,0)</f>
        <v>371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29001</v>
      </c>
      <c r="D36" s="606">
        <f>D31-D34+D35</f>
        <v>32146</v>
      </c>
      <c r="E36" s="253" t="s">
        <v>346</v>
      </c>
      <c r="F36" s="247" t="s">
        <v>347</v>
      </c>
      <c r="G36" s="258">
        <f>G35-G34+G31</f>
        <v>29015</v>
      </c>
      <c r="H36" s="259">
        <f>H35-H34+H31</f>
        <v>32517</v>
      </c>
    </row>
    <row r="37" spans="1:8" ht="15.75">
      <c r="A37" s="252" t="s">
        <v>348</v>
      </c>
      <c r="B37" s="222" t="s">
        <v>349</v>
      </c>
      <c r="C37" s="603">
        <f>IF((G36-C36)&gt;0,G36-C36,0)</f>
        <v>14</v>
      </c>
      <c r="D37" s="604">
        <f>IF((H36-D36)&gt;0,H36-D36,0)</f>
        <v>371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32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31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</v>
      </c>
      <c r="D42" s="235">
        <f>+IF((H36-D36-D38)&gt;0,H36-D36-D38,0)</f>
        <v>339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5</v>
      </c>
      <c r="E43" s="224" t="s">
        <v>364</v>
      </c>
      <c r="F43" s="186" t="s">
        <v>366</v>
      </c>
      <c r="G43" s="554">
        <v>413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427</v>
      </c>
      <c r="D44" s="259">
        <f>IF(H42=0,IF(D42-D43&gt;0,D42-D43+H43,0),IF(H42-H43&lt;0,H43-H42+D42,0))</f>
        <v>334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29015</v>
      </c>
      <c r="D45" s="600">
        <f>D36+D38+D42</f>
        <v>32517</v>
      </c>
      <c r="E45" s="261" t="s">
        <v>373</v>
      </c>
      <c r="F45" s="263" t="s">
        <v>374</v>
      </c>
      <c r="G45" s="599">
        <f>G42+G36</f>
        <v>29015</v>
      </c>
      <c r="H45" s="600">
        <f>H42+H36</f>
        <v>32517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0" t="s">
        <v>951</v>
      </c>
      <c r="B47" s="670"/>
      <c r="C47" s="670"/>
      <c r="D47" s="670"/>
      <c r="E47" s="670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67">
        <f>pdeReportingDate</f>
        <v>43885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ТАНЯ ЦВЕТКОВА РАШКОВА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976</v>
      </c>
      <c r="C55" s="666"/>
      <c r="D55" s="666"/>
      <c r="E55" s="666"/>
      <c r="F55" s="543"/>
      <c r="G55" s="44"/>
      <c r="H55" s="41"/>
    </row>
    <row r="56" spans="1:8" ht="15.75" customHeight="1">
      <c r="A56" s="661"/>
      <c r="B56" s="666"/>
      <c r="C56" s="666"/>
      <c r="D56" s="666"/>
      <c r="E56" s="666"/>
      <c r="F56" s="543"/>
      <c r="G56" s="44"/>
      <c r="H56" s="41"/>
    </row>
    <row r="57" spans="1:8" ht="15.75" customHeight="1">
      <c r="A57" s="661"/>
      <c r="B57" s="666" t="s">
        <v>977</v>
      </c>
      <c r="C57" s="666"/>
      <c r="D57" s="666"/>
      <c r="E57" s="666"/>
      <c r="F57" s="543"/>
      <c r="G57" s="44"/>
      <c r="H57" s="41"/>
    </row>
    <row r="58" spans="1:8" ht="15.75" customHeight="1">
      <c r="A58" s="661"/>
      <c r="B58" s="666"/>
      <c r="C58" s="666"/>
      <c r="D58" s="666"/>
      <c r="E58" s="666"/>
      <c r="F58" s="543"/>
      <c r="G58" s="44"/>
      <c r="H58" s="41"/>
    </row>
    <row r="59" spans="1:8" ht="15.75">
      <c r="A59" s="661"/>
      <c r="B59" s="666"/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/>
      <c r="C61" s="666"/>
      <c r="D61" s="666"/>
      <c r="E61" s="666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B56" sqref="B56:E5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26962</v>
      </c>
      <c r="D11" s="188">
        <v>32647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-17802</v>
      </c>
      <c r="D12" s="188">
        <v>-20573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-7062</v>
      </c>
      <c r="D14" s="188">
        <v>-7998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-741</v>
      </c>
      <c r="D15" s="188">
        <v>-421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</v>
      </c>
      <c r="D16" s="188">
        <v>-5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50</v>
      </c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1404</v>
      </c>
      <c r="D21" s="627">
        <f>SUM(D11:D20)</f>
        <v>3649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-179</v>
      </c>
      <c r="D23" s="188">
        <v>-167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37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-18840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383</v>
      </c>
      <c r="D26" s="188">
        <v>2512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203</v>
      </c>
      <c r="D27" s="188">
        <v>249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-389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2482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-16340</v>
      </c>
      <c r="D33" s="627">
        <f>SUM(D23:D32)</f>
        <v>2631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>
        <v>18900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925</v>
      </c>
      <c r="D37" s="188">
        <v>350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-4119</v>
      </c>
      <c r="D38" s="188">
        <v>-5663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-430</v>
      </c>
      <c r="D39" s="188">
        <v>-530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-327</v>
      </c>
      <c r="D40" s="188">
        <v>-484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14949</v>
      </c>
      <c r="D43" s="629">
        <f>SUM(D35:D42)</f>
        <v>-6327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</v>
      </c>
      <c r="D44" s="298">
        <f>D43+D33+D21</f>
        <v>-47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102</v>
      </c>
      <c r="D45" s="300">
        <v>149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115</v>
      </c>
      <c r="D46" s="302">
        <f>D45+D44</f>
        <v>102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43885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ТАНЯ ЦВЕТКОВА РАШКОВА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976</v>
      </c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 t="s">
        <v>977</v>
      </c>
      <c r="C61" s="666"/>
      <c r="D61" s="666"/>
      <c r="E61" s="666"/>
      <c r="F61" s="543"/>
      <c r="G61" s="44"/>
      <c r="H61" s="41"/>
    </row>
    <row r="62" spans="1:8" ht="15.75">
      <c r="A62" s="661"/>
      <c r="B62" s="666"/>
      <c r="C62" s="666"/>
      <c r="D62" s="666"/>
      <c r="E62" s="666"/>
      <c r="F62" s="543"/>
      <c r="G62" s="44"/>
      <c r="H62" s="41"/>
    </row>
    <row r="63" spans="1:8" ht="15.75">
      <c r="A63" s="661"/>
      <c r="B63" s="666"/>
      <c r="C63" s="666"/>
      <c r="D63" s="666"/>
      <c r="E63" s="666"/>
      <c r="F63" s="543"/>
      <c r="G63" s="44"/>
      <c r="H63" s="41"/>
    </row>
    <row r="64" spans="1:8" ht="15.75">
      <c r="A64" s="661"/>
      <c r="B64" s="666"/>
      <c r="C64" s="666"/>
      <c r="D64" s="666"/>
      <c r="E64" s="666"/>
      <c r="F64" s="543"/>
      <c r="G64" s="44"/>
      <c r="H64" s="41"/>
    </row>
    <row r="65" spans="1:8" ht="15.75">
      <c r="A65" s="661"/>
      <c r="B65" s="666"/>
      <c r="C65" s="666"/>
      <c r="D65" s="666"/>
      <c r="E65" s="666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9">
      <selection activeCell="D31" sqref="D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2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2" t="s">
        <v>460</v>
      </c>
      <c r="L8" s="672" t="s">
        <v>461</v>
      </c>
      <c r="M8" s="500"/>
      <c r="N8" s="501"/>
    </row>
    <row r="9" spans="1:14" s="502" customFormat="1" ht="31.5">
      <c r="A9" s="678"/>
      <c r="B9" s="681"/>
      <c r="C9" s="673"/>
      <c r="D9" s="675" t="s">
        <v>802</v>
      </c>
      <c r="E9" s="675" t="s">
        <v>456</v>
      </c>
      <c r="F9" s="504" t="s">
        <v>457</v>
      </c>
      <c r="G9" s="504"/>
      <c r="H9" s="504"/>
      <c r="I9" s="676" t="s">
        <v>458</v>
      </c>
      <c r="J9" s="676" t="s">
        <v>459</v>
      </c>
      <c r="K9" s="673"/>
      <c r="L9" s="673"/>
      <c r="M9" s="505" t="s">
        <v>801</v>
      </c>
      <c r="N9" s="501"/>
    </row>
    <row r="10" spans="1:14" s="502" customFormat="1" ht="31.5">
      <c r="A10" s="679"/>
      <c r="B10" s="682"/>
      <c r="C10" s="674"/>
      <c r="D10" s="675"/>
      <c r="E10" s="675"/>
      <c r="F10" s="503" t="s">
        <v>462</v>
      </c>
      <c r="G10" s="503" t="s">
        <v>463</v>
      </c>
      <c r="H10" s="503" t="s">
        <v>464</v>
      </c>
      <c r="I10" s="674"/>
      <c r="J10" s="674"/>
      <c r="K10" s="674"/>
      <c r="L10" s="67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3842</v>
      </c>
      <c r="F13" s="553">
        <f>'1-Баланс'!H23</f>
        <v>763</v>
      </c>
      <c r="G13" s="553">
        <f>'1-Баланс'!H24</f>
        <v>0</v>
      </c>
      <c r="H13" s="554">
        <v>10561</v>
      </c>
      <c r="I13" s="553">
        <f>'1-Баланс'!H29+'1-Баланс'!H32</f>
        <v>765</v>
      </c>
      <c r="J13" s="553">
        <f>'1-Баланс'!H30+'1-Баланс'!H33</f>
        <v>-23550</v>
      </c>
      <c r="K13" s="554"/>
      <c r="L13" s="553">
        <f>SUM(C13:K13)</f>
        <v>19509</v>
      </c>
      <c r="M13" s="555">
        <f>'1-Баланс'!H40</f>
        <v>413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7638</v>
      </c>
      <c r="D17" s="621">
        <f aca="true" t="shared" si="2" ref="D17:M17">D13+D14</f>
        <v>19490</v>
      </c>
      <c r="E17" s="621">
        <f t="shared" si="2"/>
        <v>3842</v>
      </c>
      <c r="F17" s="621">
        <f t="shared" si="2"/>
        <v>763</v>
      </c>
      <c r="G17" s="621">
        <f t="shared" si="2"/>
        <v>0</v>
      </c>
      <c r="H17" s="621">
        <f t="shared" si="2"/>
        <v>10561</v>
      </c>
      <c r="I17" s="621">
        <f t="shared" si="2"/>
        <v>765</v>
      </c>
      <c r="J17" s="621">
        <f t="shared" si="2"/>
        <v>-23550</v>
      </c>
      <c r="K17" s="621">
        <f t="shared" si="2"/>
        <v>0</v>
      </c>
      <c r="L17" s="553">
        <f t="shared" si="1"/>
        <v>19509</v>
      </c>
      <c r="M17" s="622">
        <f t="shared" si="2"/>
        <v>413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427</v>
      </c>
      <c r="J18" s="553">
        <f>+'1-Баланс'!G33</f>
        <v>0</v>
      </c>
      <c r="K18" s="554"/>
      <c r="L18" s="553">
        <f t="shared" si="1"/>
        <v>427</v>
      </c>
      <c r="M18" s="607">
        <v>-413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5250</v>
      </c>
      <c r="D30" s="307">
        <v>13628</v>
      </c>
      <c r="E30" s="307"/>
      <c r="F30" s="307"/>
      <c r="G30" s="307"/>
      <c r="H30" s="307"/>
      <c r="I30" s="307"/>
      <c r="J30" s="307"/>
      <c r="K30" s="307"/>
      <c r="L30" s="553">
        <f t="shared" si="1"/>
        <v>18878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12888</v>
      </c>
      <c r="D31" s="621">
        <f aca="true" t="shared" si="6" ref="D31:M31">D19+D22+D23+D26+D30+D29+D17+D18</f>
        <v>33118</v>
      </c>
      <c r="E31" s="621">
        <f t="shared" si="6"/>
        <v>3842</v>
      </c>
      <c r="F31" s="621">
        <f t="shared" si="6"/>
        <v>763</v>
      </c>
      <c r="G31" s="621">
        <f t="shared" si="6"/>
        <v>0</v>
      </c>
      <c r="H31" s="621">
        <f t="shared" si="6"/>
        <v>10561</v>
      </c>
      <c r="I31" s="621">
        <f t="shared" si="6"/>
        <v>1192</v>
      </c>
      <c r="J31" s="621">
        <f t="shared" si="6"/>
        <v>-23550</v>
      </c>
      <c r="K31" s="621">
        <f t="shared" si="6"/>
        <v>0</v>
      </c>
      <c r="L31" s="553">
        <f t="shared" si="1"/>
        <v>38814</v>
      </c>
      <c r="M31" s="622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12888</v>
      </c>
      <c r="D34" s="556">
        <f t="shared" si="7"/>
        <v>33118</v>
      </c>
      <c r="E34" s="556">
        <f t="shared" si="7"/>
        <v>3842</v>
      </c>
      <c r="F34" s="556">
        <f t="shared" si="7"/>
        <v>763</v>
      </c>
      <c r="G34" s="556">
        <f t="shared" si="7"/>
        <v>0</v>
      </c>
      <c r="H34" s="556">
        <f t="shared" si="7"/>
        <v>10561</v>
      </c>
      <c r="I34" s="556">
        <f t="shared" si="7"/>
        <v>1192</v>
      </c>
      <c r="J34" s="556">
        <f t="shared" si="7"/>
        <v>-23550</v>
      </c>
      <c r="K34" s="556">
        <f t="shared" si="7"/>
        <v>0</v>
      </c>
      <c r="L34" s="619">
        <f t="shared" si="1"/>
        <v>38814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67">
        <f>pdeReportingDate</f>
        <v>43885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ТАНЯ ЦВЕТКОВА РАШКОВА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976</v>
      </c>
      <c r="C43" s="666"/>
      <c r="D43" s="666"/>
      <c r="E43" s="666"/>
      <c r="F43" s="543"/>
      <c r="G43" s="44"/>
      <c r="H43" s="41"/>
      <c r="M43" s="160"/>
    </row>
    <row r="44" spans="1:13" ht="15.75">
      <c r="A44" s="661"/>
      <c r="B44" s="666"/>
      <c r="C44" s="666"/>
      <c r="D44" s="666"/>
      <c r="E44" s="666"/>
      <c r="F44" s="543"/>
      <c r="G44" s="44"/>
      <c r="H44" s="41"/>
      <c r="M44" s="160"/>
    </row>
    <row r="45" spans="1:13" ht="15.75">
      <c r="A45" s="661"/>
      <c r="B45" s="666" t="s">
        <v>977</v>
      </c>
      <c r="C45" s="666"/>
      <c r="D45" s="666"/>
      <c r="E45" s="666"/>
      <c r="F45" s="543"/>
      <c r="G45" s="44"/>
      <c r="H45" s="41"/>
      <c r="M45" s="160"/>
    </row>
    <row r="46" spans="1:13" ht="15.75">
      <c r="A46" s="661"/>
      <c r="B46" s="666"/>
      <c r="C46" s="666"/>
      <c r="D46" s="666"/>
      <c r="E46" s="666"/>
      <c r="F46" s="543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3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3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L38" sqref="L3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>
        <v>14</v>
      </c>
      <c r="G11" s="320">
        <f>D11+E11-F11</f>
        <v>962</v>
      </c>
      <c r="H11" s="319"/>
      <c r="I11" s="319"/>
      <c r="J11" s="320">
        <f>G11+H11-I11</f>
        <v>962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962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8523</v>
      </c>
      <c r="E12" s="319"/>
      <c r="F12" s="319">
        <v>573</v>
      </c>
      <c r="G12" s="320">
        <f aca="true" t="shared" si="2" ref="G12:G41">D12+E12-F12</f>
        <v>7950</v>
      </c>
      <c r="H12" s="319"/>
      <c r="I12" s="319"/>
      <c r="J12" s="320">
        <f aca="true" t="shared" si="3" ref="J12:J41">G12+H12-I12</f>
        <v>7950</v>
      </c>
      <c r="K12" s="319">
        <v>3315</v>
      </c>
      <c r="L12" s="319">
        <v>133</v>
      </c>
      <c r="M12" s="319">
        <v>516</v>
      </c>
      <c r="N12" s="320">
        <f aca="true" t="shared" si="4" ref="N12:N41">K12+L12-M12</f>
        <v>2932</v>
      </c>
      <c r="O12" s="319"/>
      <c r="P12" s="319"/>
      <c r="Q12" s="320">
        <f t="shared" si="0"/>
        <v>2932</v>
      </c>
      <c r="R12" s="331">
        <f t="shared" si="1"/>
        <v>5018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41553</v>
      </c>
      <c r="E13" s="319">
        <v>216</v>
      </c>
      <c r="F13" s="319">
        <v>1110</v>
      </c>
      <c r="G13" s="320">
        <f t="shared" si="2"/>
        <v>40659</v>
      </c>
      <c r="H13" s="319"/>
      <c r="I13" s="319"/>
      <c r="J13" s="320">
        <f t="shared" si="3"/>
        <v>40659</v>
      </c>
      <c r="K13" s="319">
        <v>25379</v>
      </c>
      <c r="L13" s="319">
        <v>1149</v>
      </c>
      <c r="M13" s="319">
        <v>904</v>
      </c>
      <c r="N13" s="320">
        <f t="shared" si="4"/>
        <v>25624</v>
      </c>
      <c r="O13" s="319"/>
      <c r="P13" s="319"/>
      <c r="Q13" s="320">
        <f t="shared" si="0"/>
        <v>25624</v>
      </c>
      <c r="R13" s="331">
        <f t="shared" si="1"/>
        <v>15035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621</v>
      </c>
      <c r="E14" s="319"/>
      <c r="F14" s="319"/>
      <c r="G14" s="320">
        <f t="shared" si="2"/>
        <v>621</v>
      </c>
      <c r="H14" s="319"/>
      <c r="I14" s="319"/>
      <c r="J14" s="320">
        <f t="shared" si="3"/>
        <v>621</v>
      </c>
      <c r="K14" s="319">
        <v>405</v>
      </c>
      <c r="L14" s="319">
        <v>12</v>
      </c>
      <c r="M14" s="319"/>
      <c r="N14" s="320">
        <f t="shared" si="4"/>
        <v>417</v>
      </c>
      <c r="O14" s="319"/>
      <c r="P14" s="319"/>
      <c r="Q14" s="320">
        <f t="shared" si="0"/>
        <v>417</v>
      </c>
      <c r="R14" s="331">
        <f t="shared" si="1"/>
        <v>204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492</v>
      </c>
      <c r="E15" s="319">
        <v>2</v>
      </c>
      <c r="F15" s="319"/>
      <c r="G15" s="320">
        <f t="shared" si="2"/>
        <v>494</v>
      </c>
      <c r="H15" s="319"/>
      <c r="I15" s="319"/>
      <c r="J15" s="320">
        <f t="shared" si="3"/>
        <v>494</v>
      </c>
      <c r="K15" s="319">
        <v>404</v>
      </c>
      <c r="L15" s="319">
        <v>19</v>
      </c>
      <c r="M15" s="319"/>
      <c r="N15" s="320">
        <f t="shared" si="4"/>
        <v>423</v>
      </c>
      <c r="O15" s="319"/>
      <c r="P15" s="319"/>
      <c r="Q15" s="320">
        <f t="shared" si="0"/>
        <v>423</v>
      </c>
      <c r="R15" s="331">
        <f t="shared" si="1"/>
        <v>71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130</v>
      </c>
      <c r="E16" s="319">
        <v>1</v>
      </c>
      <c r="F16" s="319"/>
      <c r="G16" s="320">
        <f t="shared" si="2"/>
        <v>131</v>
      </c>
      <c r="H16" s="319"/>
      <c r="I16" s="319"/>
      <c r="J16" s="320">
        <f t="shared" si="3"/>
        <v>131</v>
      </c>
      <c r="K16" s="319">
        <v>71</v>
      </c>
      <c r="L16" s="319">
        <v>8</v>
      </c>
      <c r="M16" s="319"/>
      <c r="N16" s="320">
        <f t="shared" si="4"/>
        <v>79</v>
      </c>
      <c r="O16" s="319"/>
      <c r="P16" s="319"/>
      <c r="Q16" s="320">
        <f t="shared" si="0"/>
        <v>79</v>
      </c>
      <c r="R16" s="331">
        <f t="shared" si="1"/>
        <v>52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10</v>
      </c>
      <c r="E17" s="319">
        <v>209</v>
      </c>
      <c r="F17" s="319">
        <v>219</v>
      </c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52305</v>
      </c>
      <c r="E19" s="321">
        <f>SUM(E11:E18)</f>
        <v>428</v>
      </c>
      <c r="F19" s="321">
        <f>SUM(F11:F18)</f>
        <v>1916</v>
      </c>
      <c r="G19" s="320">
        <f t="shared" si="2"/>
        <v>50817</v>
      </c>
      <c r="H19" s="321">
        <f>SUM(H11:H18)</f>
        <v>0</v>
      </c>
      <c r="I19" s="321">
        <f>SUM(I11:I18)</f>
        <v>0</v>
      </c>
      <c r="J19" s="320">
        <f t="shared" si="3"/>
        <v>50817</v>
      </c>
      <c r="K19" s="321">
        <f>SUM(K11:K18)</f>
        <v>29574</v>
      </c>
      <c r="L19" s="321">
        <f>SUM(L11:L18)</f>
        <v>1321</v>
      </c>
      <c r="M19" s="321">
        <f>SUM(M11:M18)</f>
        <v>1420</v>
      </c>
      <c r="N19" s="320">
        <f t="shared" si="4"/>
        <v>29475</v>
      </c>
      <c r="O19" s="321">
        <f>SUM(O11:O18)</f>
        <v>0</v>
      </c>
      <c r="P19" s="321">
        <f>SUM(P11:P18)</f>
        <v>0</v>
      </c>
      <c r="Q19" s="320">
        <f t="shared" si="0"/>
        <v>29475</v>
      </c>
      <c r="R19" s="331">
        <f t="shared" si="1"/>
        <v>21342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57</v>
      </c>
      <c r="L24" s="319">
        <v>5</v>
      </c>
      <c r="M24" s="319"/>
      <c r="N24" s="320">
        <f t="shared" si="4"/>
        <v>62</v>
      </c>
      <c r="O24" s="319"/>
      <c r="P24" s="319"/>
      <c r="Q24" s="320">
        <f t="shared" si="0"/>
        <v>62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17</v>
      </c>
      <c r="E26" s="319"/>
      <c r="F26" s="319"/>
      <c r="G26" s="320">
        <f t="shared" si="2"/>
        <v>17</v>
      </c>
      <c r="H26" s="319"/>
      <c r="I26" s="319"/>
      <c r="J26" s="320">
        <f t="shared" si="3"/>
        <v>17</v>
      </c>
      <c r="K26" s="319">
        <v>1</v>
      </c>
      <c r="L26" s="319"/>
      <c r="M26" s="319"/>
      <c r="N26" s="320">
        <f t="shared" si="4"/>
        <v>1</v>
      </c>
      <c r="O26" s="319"/>
      <c r="P26" s="319"/>
      <c r="Q26" s="320">
        <f t="shared" si="0"/>
        <v>1</v>
      </c>
      <c r="R26" s="331">
        <f t="shared" si="1"/>
        <v>16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79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79</v>
      </c>
      <c r="H27" s="323">
        <f t="shared" si="5"/>
        <v>0</v>
      </c>
      <c r="I27" s="323">
        <f t="shared" si="5"/>
        <v>0</v>
      </c>
      <c r="J27" s="324">
        <f t="shared" si="3"/>
        <v>79</v>
      </c>
      <c r="K27" s="323">
        <f t="shared" si="5"/>
        <v>58</v>
      </c>
      <c r="L27" s="323">
        <f t="shared" si="5"/>
        <v>5</v>
      </c>
      <c r="M27" s="323">
        <f t="shared" si="5"/>
        <v>0</v>
      </c>
      <c r="N27" s="324">
        <f t="shared" si="4"/>
        <v>63</v>
      </c>
      <c r="O27" s="323">
        <f t="shared" si="5"/>
        <v>0</v>
      </c>
      <c r="P27" s="323">
        <f t="shared" si="5"/>
        <v>0</v>
      </c>
      <c r="Q27" s="324">
        <f t="shared" si="0"/>
        <v>63</v>
      </c>
      <c r="R27" s="334">
        <f t="shared" si="1"/>
        <v>16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52384</v>
      </c>
      <c r="E42" s="340">
        <f>E19+E20+E21+E27+E40+E41</f>
        <v>428</v>
      </c>
      <c r="F42" s="340">
        <f aca="true" t="shared" si="11" ref="F42:R42">F19+F20+F21+F27+F40+F41</f>
        <v>1916</v>
      </c>
      <c r="G42" s="340">
        <f t="shared" si="11"/>
        <v>50896</v>
      </c>
      <c r="H42" s="340">
        <f t="shared" si="11"/>
        <v>0</v>
      </c>
      <c r="I42" s="340">
        <f t="shared" si="11"/>
        <v>0</v>
      </c>
      <c r="J42" s="340">
        <f t="shared" si="11"/>
        <v>50896</v>
      </c>
      <c r="K42" s="340">
        <f t="shared" si="11"/>
        <v>29632</v>
      </c>
      <c r="L42" s="340">
        <f t="shared" si="11"/>
        <v>1326</v>
      </c>
      <c r="M42" s="340">
        <f t="shared" si="11"/>
        <v>1420</v>
      </c>
      <c r="N42" s="340">
        <f t="shared" si="11"/>
        <v>29538</v>
      </c>
      <c r="O42" s="340">
        <f t="shared" si="11"/>
        <v>0</v>
      </c>
      <c r="P42" s="340">
        <f t="shared" si="11"/>
        <v>0</v>
      </c>
      <c r="Q42" s="340">
        <f t="shared" si="11"/>
        <v>29538</v>
      </c>
      <c r="R42" s="341">
        <f t="shared" si="11"/>
        <v>21358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67">
        <f>pdeReportingDate</f>
        <v>43885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ТАНЯ ЦВЕТКОВА РАШКОВА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976</v>
      </c>
      <c r="D50" s="666"/>
      <c r="E50" s="666"/>
      <c r="F50" s="666"/>
      <c r="G50" s="543"/>
      <c r="H50" s="44"/>
      <c r="I50" s="41"/>
    </row>
    <row r="51" spans="2:9" ht="15.75">
      <c r="B51" s="661"/>
      <c r="C51" s="666"/>
      <c r="D51" s="666"/>
      <c r="E51" s="666"/>
      <c r="F51" s="666"/>
      <c r="G51" s="543"/>
      <c r="H51" s="44"/>
      <c r="I51" s="41"/>
    </row>
    <row r="52" spans="2:9" ht="15.75">
      <c r="B52" s="661"/>
      <c r="C52" s="666" t="s">
        <v>977</v>
      </c>
      <c r="D52" s="666"/>
      <c r="E52" s="666"/>
      <c r="F52" s="666"/>
      <c r="G52" s="543"/>
      <c r="H52" s="44"/>
      <c r="I52" s="41"/>
    </row>
    <row r="53" spans="2:9" ht="15.75">
      <c r="B53" s="661"/>
      <c r="C53" s="666"/>
      <c r="D53" s="666"/>
      <c r="E53" s="666"/>
      <c r="F53" s="666"/>
      <c r="G53" s="543"/>
      <c r="H53" s="44"/>
      <c r="I53" s="41"/>
    </row>
    <row r="54" spans="2:9" ht="15.75">
      <c r="B54" s="661"/>
      <c r="C54" s="666"/>
      <c r="D54" s="666"/>
      <c r="E54" s="666"/>
      <c r="F54" s="666"/>
      <c r="G54" s="543"/>
      <c r="H54" s="44"/>
      <c r="I54" s="41"/>
    </row>
    <row r="55" spans="2:9" ht="15.75">
      <c r="B55" s="661"/>
      <c r="C55" s="666"/>
      <c r="D55" s="666"/>
      <c r="E55" s="666"/>
      <c r="F55" s="666"/>
      <c r="G55" s="543"/>
      <c r="H55" s="44"/>
      <c r="I55" s="41"/>
    </row>
    <row r="56" spans="2:9" ht="15.75">
      <c r="B56" s="661"/>
      <c r="C56" s="666"/>
      <c r="D56" s="666"/>
      <c r="E56" s="666"/>
      <c r="F56" s="666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SheetLayoutView="70" zoomScalePageLayoutView="0" workbookViewId="0" topLeftCell="A64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280</v>
      </c>
      <c r="D23" s="434"/>
      <c r="E23" s="433">
        <f t="shared" si="0"/>
        <v>280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18825</v>
      </c>
      <c r="D26" s="353">
        <f>SUM(D27:D29)</f>
        <v>19250</v>
      </c>
      <c r="E26" s="360">
        <f>SUM(E27:E29)</f>
        <v>-425</v>
      </c>
      <c r="F26" s="124"/>
    </row>
    <row r="27" spans="1:6" ht="15.75">
      <c r="A27" s="361" t="s">
        <v>617</v>
      </c>
      <c r="B27" s="126" t="s">
        <v>618</v>
      </c>
      <c r="C27" s="359">
        <v>18577</v>
      </c>
      <c r="D27" s="359">
        <v>18915</v>
      </c>
      <c r="E27" s="360">
        <f t="shared" si="0"/>
        <v>-338</v>
      </c>
      <c r="F27" s="124"/>
    </row>
    <row r="28" spans="1:6" ht="15.75">
      <c r="A28" s="361" t="s">
        <v>619</v>
      </c>
      <c r="B28" s="126" t="s">
        <v>620</v>
      </c>
      <c r="C28" s="188">
        <v>248</v>
      </c>
      <c r="D28" s="359">
        <v>335</v>
      </c>
      <c r="E28" s="360">
        <f t="shared" si="0"/>
        <v>-87</v>
      </c>
      <c r="F28" s="124"/>
    </row>
    <row r="29" spans="1:6" ht="15.75">
      <c r="A29" s="361" t="s">
        <v>621</v>
      </c>
      <c r="B29" s="126" t="s">
        <v>622</v>
      </c>
      <c r="C29" s="188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1678</v>
      </c>
      <c r="D30" s="359">
        <v>1678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188">
        <v>16</v>
      </c>
      <c r="D31" s="359">
        <v>16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188">
        <v>6812</v>
      </c>
      <c r="D32" s="359">
        <v>6812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188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188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30</v>
      </c>
      <c r="D40" s="353">
        <f>SUM(D41:D44)</f>
        <v>30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30</v>
      </c>
      <c r="D44" s="359">
        <v>30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27361</v>
      </c>
      <c r="D45" s="429">
        <f>D26+D30+D31+D33+D32+D34+D35+D40</f>
        <v>27786</v>
      </c>
      <c r="E45" s="430">
        <f>E26+E30+E31+E33+E32+E34+E35+E40</f>
        <v>-425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27641</v>
      </c>
      <c r="D46" s="435">
        <f>D45+D23+D21+D11</f>
        <v>27786</v>
      </c>
      <c r="E46" s="436">
        <f>E45+E23+E21+E11</f>
        <v>-145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21</v>
      </c>
      <c r="D54" s="129">
        <f>SUM(D55:D57)</f>
        <v>0</v>
      </c>
      <c r="E54" s="127">
        <f>C54-D54</f>
        <v>21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21</v>
      </c>
      <c r="D57" s="188"/>
      <c r="E57" s="127">
        <f t="shared" si="1"/>
        <v>21</v>
      </c>
      <c r="F57" s="187"/>
    </row>
    <row r="58" spans="1:6" ht="31.5">
      <c r="A58" s="361" t="s">
        <v>669</v>
      </c>
      <c r="B58" s="126" t="s">
        <v>670</v>
      </c>
      <c r="C58" s="129">
        <f>C59+C61</f>
        <v>112</v>
      </c>
      <c r="D58" s="129">
        <f>D59+D61</f>
        <v>0</v>
      </c>
      <c r="E58" s="127">
        <f t="shared" si="1"/>
        <v>112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112</v>
      </c>
      <c r="D59" s="188"/>
      <c r="E59" s="127">
        <f t="shared" si="1"/>
        <v>112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2837</v>
      </c>
      <c r="D66" s="188"/>
      <c r="E66" s="127">
        <f t="shared" si="1"/>
        <v>2837</v>
      </c>
      <c r="F66" s="187"/>
    </row>
    <row r="67" spans="1:6" ht="15.75">
      <c r="A67" s="361" t="s">
        <v>684</v>
      </c>
      <c r="B67" s="126" t="s">
        <v>685</v>
      </c>
      <c r="C67" s="188">
        <v>489</v>
      </c>
      <c r="D67" s="188"/>
      <c r="E67" s="127">
        <f t="shared" si="1"/>
        <v>489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2970</v>
      </c>
      <c r="D68" s="426">
        <f>D54+D58+D63+D64+D65+D66</f>
        <v>0</v>
      </c>
      <c r="E68" s="427">
        <f t="shared" si="1"/>
        <v>2970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992</v>
      </c>
      <c r="D70" s="188"/>
      <c r="E70" s="127">
        <f t="shared" si="1"/>
        <v>992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227</v>
      </c>
      <c r="D73" s="128">
        <f>SUM(D74:D76)</f>
        <v>227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167</v>
      </c>
      <c r="D74" s="188">
        <v>167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60</v>
      </c>
      <c r="D76" s="188">
        <v>60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1155</v>
      </c>
      <c r="D77" s="129">
        <f>D78+D80</f>
        <v>1155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198</v>
      </c>
      <c r="D78" s="188">
        <v>198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957</v>
      </c>
      <c r="D80" s="188">
        <v>957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2417</v>
      </c>
      <c r="D82" s="129">
        <f>SUM(D83:D86)</f>
        <v>2417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2417</v>
      </c>
      <c r="D84" s="188">
        <v>2417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5262</v>
      </c>
      <c r="D87" s="125">
        <f>SUM(D88:D92)+D96</f>
        <v>5262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379</v>
      </c>
      <c r="D88" s="188">
        <v>379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3380</v>
      </c>
      <c r="D89" s="188">
        <v>3380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66</v>
      </c>
      <c r="D90" s="188">
        <v>66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778</v>
      </c>
      <c r="D91" s="188">
        <v>778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214</v>
      </c>
      <c r="D92" s="129">
        <f>SUM(D93:D95)</f>
        <v>214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86</v>
      </c>
      <c r="D94" s="188">
        <v>86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128</v>
      </c>
      <c r="D95" s="188">
        <v>128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445</v>
      </c>
      <c r="D96" s="188">
        <v>445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35</v>
      </c>
      <c r="D97" s="188">
        <v>35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9096</v>
      </c>
      <c r="D98" s="424">
        <f>D87+D82+D77+D73+D97</f>
        <v>9096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13058</v>
      </c>
      <c r="D99" s="418">
        <f>D98+D70+D68</f>
        <v>9096</v>
      </c>
      <c r="E99" s="418">
        <f>E98+E70+E68</f>
        <v>3962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43885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ТАНЯ ЦВЕТКОВА РАШКОВА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0" sqref="H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0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06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04" t="s">
        <v>818</v>
      </c>
    </row>
    <row r="10" spans="1:9" s="103" customFormat="1" ht="24" customHeight="1">
      <c r="A10" s="710"/>
      <c r="B10" s="706"/>
      <c r="C10" s="712"/>
      <c r="D10" s="712"/>
      <c r="E10" s="712"/>
      <c r="F10" s="712"/>
      <c r="G10" s="106" t="s">
        <v>516</v>
      </c>
      <c r="H10" s="106" t="s">
        <v>517</v>
      </c>
      <c r="I10" s="70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6</v>
      </c>
      <c r="G20" s="440"/>
      <c r="H20" s="440"/>
      <c r="I20" s="441">
        <f t="shared" si="0"/>
        <v>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6</v>
      </c>
      <c r="G27" s="447">
        <f t="shared" si="2"/>
        <v>0</v>
      </c>
      <c r="H27" s="447">
        <f t="shared" si="2"/>
        <v>0</v>
      </c>
      <c r="I27" s="448">
        <f t="shared" si="0"/>
        <v>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67">
        <f>pdeReportingDate</f>
        <v>43885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ТАНЯ ЦВЕТКОВА РАШКОВА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6" t="s">
        <v>976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/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977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/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31.12.2019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957</v>
      </c>
      <c r="B6" s="635" t="s">
        <v>920</v>
      </c>
      <c r="C6" s="641">
        <f>'1-Баланс'!C95</f>
        <v>52446</v>
      </c>
      <c r="D6" s="642">
        <f aca="true" t="shared" si="0" ref="D6:D15">C6-E6</f>
        <v>0</v>
      </c>
      <c r="E6" s="641">
        <f>'1-Баланс'!G95</f>
        <v>52446</v>
      </c>
      <c r="F6" s="636" t="s">
        <v>921</v>
      </c>
      <c r="G6" s="643" t="s">
        <v>957</v>
      </c>
    </row>
    <row r="7" spans="1:7" ht="18.75" customHeight="1">
      <c r="A7" s="643" t="s">
        <v>957</v>
      </c>
      <c r="B7" s="635" t="s">
        <v>919</v>
      </c>
      <c r="C7" s="641">
        <f>'1-Баланс'!G37</f>
        <v>38814</v>
      </c>
      <c r="D7" s="642">
        <f t="shared" si="0"/>
        <v>25926</v>
      </c>
      <c r="E7" s="641">
        <f>'1-Баланс'!G18</f>
        <v>12888</v>
      </c>
      <c r="F7" s="636" t="s">
        <v>455</v>
      </c>
      <c r="G7" s="643" t="s">
        <v>957</v>
      </c>
    </row>
    <row r="8" spans="1:7" ht="18.75" customHeight="1">
      <c r="A8" s="643" t="s">
        <v>957</v>
      </c>
      <c r="B8" s="635" t="s">
        <v>917</v>
      </c>
      <c r="C8" s="641">
        <f>ABS('1-Баланс'!G32)-ABS('1-Баланс'!G33)</f>
        <v>427</v>
      </c>
      <c r="D8" s="642">
        <f t="shared" si="0"/>
        <v>0</v>
      </c>
      <c r="E8" s="641">
        <f>ABS('2-Отчет за доходите'!C44)-ABS('2-Отчет за доходите'!G44)</f>
        <v>427</v>
      </c>
      <c r="F8" s="636" t="s">
        <v>918</v>
      </c>
      <c r="G8" s="644" t="s">
        <v>959</v>
      </c>
    </row>
    <row r="9" spans="1:7" ht="18.75" customHeight="1">
      <c r="A9" s="643" t="s">
        <v>957</v>
      </c>
      <c r="B9" s="635" t="s">
        <v>923</v>
      </c>
      <c r="C9" s="641">
        <f>'1-Баланс'!D92</f>
        <v>102</v>
      </c>
      <c r="D9" s="642">
        <f t="shared" si="0"/>
        <v>0</v>
      </c>
      <c r="E9" s="641">
        <f>'3-Отчет за паричния поток'!C45</f>
        <v>102</v>
      </c>
      <c r="F9" s="636" t="s">
        <v>922</v>
      </c>
      <c r="G9" s="644" t="s">
        <v>958</v>
      </c>
    </row>
    <row r="10" spans="1:7" ht="18.75" customHeight="1">
      <c r="A10" s="643" t="s">
        <v>957</v>
      </c>
      <c r="B10" s="635" t="s">
        <v>924</v>
      </c>
      <c r="C10" s="641">
        <f>'1-Баланс'!C92</f>
        <v>115</v>
      </c>
      <c r="D10" s="642">
        <f t="shared" si="0"/>
        <v>0</v>
      </c>
      <c r="E10" s="641">
        <f>'3-Отчет за паричния поток'!C46</f>
        <v>115</v>
      </c>
      <c r="F10" s="636" t="s">
        <v>925</v>
      </c>
      <c r="G10" s="644" t="s">
        <v>958</v>
      </c>
    </row>
    <row r="11" spans="1:7" ht="18.75" customHeight="1">
      <c r="A11" s="643" t="s">
        <v>957</v>
      </c>
      <c r="B11" s="635" t="s">
        <v>919</v>
      </c>
      <c r="C11" s="641">
        <f>'1-Баланс'!G37</f>
        <v>38814</v>
      </c>
      <c r="D11" s="642">
        <f t="shared" si="0"/>
        <v>0</v>
      </c>
      <c r="E11" s="641">
        <f>'4-Отчет за собствения капитал'!L34</f>
        <v>38814</v>
      </c>
      <c r="F11" s="636" t="s">
        <v>926</v>
      </c>
      <c r="G11" s="644" t="s">
        <v>960</v>
      </c>
    </row>
    <row r="12" spans="1:7" ht="18.75" customHeight="1">
      <c r="A12" s="643" t="s">
        <v>957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961</v>
      </c>
    </row>
    <row r="13" spans="1:7" ht="18.75" customHeight="1">
      <c r="A13" s="643" t="s">
        <v>957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961</v>
      </c>
    </row>
    <row r="14" spans="1:7" ht="18.75" customHeight="1">
      <c r="A14" s="643" t="s">
        <v>957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961</v>
      </c>
    </row>
    <row r="15" spans="1:7" ht="18.75" customHeight="1">
      <c r="A15" s="643" t="s">
        <v>957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2019-05-28T10:23:00Z</cp:lastPrinted>
  <dcterms:created xsi:type="dcterms:W3CDTF">2006-09-16T00:00:00Z</dcterms:created>
  <dcterms:modified xsi:type="dcterms:W3CDTF">2020-03-02T09:18:50Z</dcterms:modified>
  <cp:category/>
  <cp:version/>
  <cp:contentType/>
  <cp:contentStatus/>
</cp:coreProperties>
</file>