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№1-БАЛАНС'!$A$1:$L$101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<sst xmlns="http://schemas.openxmlformats.org/spreadsheetml/2006/main" count="1068" uniqueCount="877">
  <si>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</si>
  <si>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</si>
  <si>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</si>
  <si>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</si>
  <si>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</si>
  <si>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</si>
  <si>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</si>
  <si>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</si>
  <si>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</si>
  <si>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</si>
  <si>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</si>
  <si>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</si>
  <si>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</si>
  <si>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</si>
  <si>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</si>
  <si>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</si>
  <si>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</si>
  <si>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</si>
  <si>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</si>
  <si>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</si>
  <si>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</si>
  <si>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</si>
  <si>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</si>
  <si>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</si>
  <si>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</si>
  <si>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</si>
  <si>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</si>
  <si>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</si>
  <si>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</si>
  <si>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</si>
  <si>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</si>
  <si>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</si>
  <si>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</si>
  <si>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</si>
  <si>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</si>
  <si>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</si>
  <si>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</si>
  <si>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</si>
  <si>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</si>
  <si>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</si>
  <si>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</si>
  <si>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</si>
  <si>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</si>
  <si>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</si>
  <si>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</si>
  <si>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</si>
  <si>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</si>
  <si>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</si>
  <si>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</si>
  <si>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</si>
  <si>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</si>
  <si>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</si>
  <si>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</si>
  <si>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</si>
  <si>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</si>
  <si>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</si>
  <si>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</si>
  <si>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</si>
  <si>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</si>
  <si>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</si>
  <si>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</si>
  <si>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</si>
  <si>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</si>
  <si>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</si>
  <si>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</si>
  <si>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</si>
  <si>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</si>
  <si>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</si>
  <si>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</si>
  <si>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</si>
  <si>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</si>
  <si>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</si>
  <si>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</si>
  <si>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</si>
  <si>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</si>
  <si>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</si>
  <si>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</si>
  <si>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</si>
  <si>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</si>
  <si>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</si>
  <si>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</si>
  <si>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</si>
  <si>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</si>
  <si>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</si>
  <si>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</si>
  <si>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</si>
  <si>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</si>
  <si>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</si>
  <si>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</si>
  <si>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</si>
  <si>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</si>
  <si>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</si>
  <si>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</si>
  <si>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</si>
  <si>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</si>
  <si>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</si>
  <si>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</si>
  <si>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</si>
  <si>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</si>
  <si>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</si>
  <si>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</si>
  <si>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</si>
  <si>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</si>
  <si>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</si>
  <si>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</si>
  <si>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</si>
  <si>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</si>
  <si>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</si>
  <si>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</si>
  <si>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</si>
  <si>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</si>
  <si>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</si>
  <si>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</si>
  <si>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</si>
  <si>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</si>
  <si>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</si>
  <si>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</si>
  <si>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</si>
  <si>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</si>
  <si>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</si>
  <si>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</si>
  <si>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</si>
  <si>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</si>
  <si>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</si>
  <si>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</si>
  <si>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</si>
  <si>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</si>
  <si>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</si>
  <si>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</si>
  <si>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</si>
  <si>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</si>
  <si>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</si>
  <si>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</si>
  <si>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</si>
  <si>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</si>
  <si>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</si>
  <si>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</si>
  <si>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</si>
  <si>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</si>
  <si>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</si>
  <si>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</si>
  <si>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</si>
  <si>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</si>
  <si>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</si>
  <si>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</si>
  <si>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</si>
  <si>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</si>
  <si>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</si>
  <si>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</si>
  <si>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</si>
  <si>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</si>
  <si>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</si>
  <si>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</si>
  <si>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</si>
  <si>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</si>
  <si>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</si>
  <si>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</si>
  <si>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</si>
  <si>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</si>
  <si>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</si>
  <si>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</si>
  <si>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</si>
  <si>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</si>
  <si>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</si>
  <si>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</si>
  <si>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</si>
  <si>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</si>
  <si>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</si>
  <si>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</si>
  <si>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</si>
  <si>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</si>
  <si>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</si>
  <si>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</si>
  <si>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</si>
  <si>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</si>
  <si>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</si>
  <si>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</si>
  <si>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</si>
  <si>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</si>
  <si>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</si>
  <si>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</si>
  <si>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</si>
  <si>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</si>
  <si>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</si>
  <si>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</si>
  <si>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</si>
  <si>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</si>
  <si>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</si>
  <si>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</si>
  <si>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</si>
  <si>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</si>
  <si>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</si>
  <si>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</si>
  <si>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</si>
  <si>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</si>
  <si>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</si>
  <si>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</si>
  <si>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</si>
  <si>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</si>
  <si>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</si>
  <si>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</si>
  <si>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</si>
  <si>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</si>
  <si>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</si>
  <si>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</si>
  <si>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</si>
  <si>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</si>
  <si>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</si>
  <si>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</si>
  <si>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</si>
  <si>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</si>
  <si>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</si>
  <si>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</si>
  <si>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</si>
  <si>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</si>
  <si>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</si>
  <si>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</si>
  <si>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</si>
  <si>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</si>
  <si>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</si>
  <si>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</si>
  <si>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</si>
  <si>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</si>
  <si>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</si>
  <si>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</si>
  <si>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</si>
  <si>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</si>
  <si>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</si>
  <si>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</si>
  <si>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</si>
  <si>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</si>
  <si>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</si>
  <si>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</si>
  <si>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</si>
  <si>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</si>
  <si>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</si>
  <si>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</si>
  <si>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</si>
  <si>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</si>
  <si>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</si>
  <si>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</si>
  <si>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</si>
  <si>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</si>
  <si>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</si>
  <si>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</si>
  <si>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</si>
  <si>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</si>
  <si>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</si>
  <si>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</si>
  <si>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</si>
  <si>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</si>
  <si>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</si>
  <si>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</si>
  <si>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</si>
  <si>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</si>
  <si>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</si>
  <si>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</si>
  <si>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</si>
  <si>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</si>
  <si>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</si>
  <si>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</si>
  <si>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</si>
  <si>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</si>
  <si>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</si>
  <si>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</si>
  <si>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</si>
  <si>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</si>
  <si>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</si>
  <si>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</si>
  <si>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</si>
  <si>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</si>
  <si>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</si>
  <si>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</si>
  <si>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</si>
  <si>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</si>
  <si>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</si>
  <si>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</si>
  <si>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</si>
  <si>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</si>
  <si>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</si>
  <si>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</si>
  <si>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</si>
  <si>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</si>
  <si>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</si>
  <si>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</si>
  <si>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</si>
  <si>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</si>
  <si>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</si>
  <si>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</si>
  <si>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</si>
  <si>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</si>
  <si>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</si>
  <si>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</si>
  <si>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</si>
  <si>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</si>
  <si>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</si>
  <si>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</si>
  <si>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</si>
  <si>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</si>
  <si>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</si>
  <si>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</si>
  <si>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</si>
  <si>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</si>
  <si>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</si>
  <si>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</si>
  <si>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</si>
  <si>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</si>
  <si>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</si>
  <si>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</si>
  <si>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</si>
  <si>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</si>
  <si>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</si>
  <si>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</si>
  <si>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</si>
  <si>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</si>
  <si>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</si>
  <si>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</si>
  <si>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</si>
  <si>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</si>
  <si>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</si>
  <si>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</si>
  <si>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</si>
  <si>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</si>
  <si>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</si>
  <si>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</si>
  <si>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</si>
  <si>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</si>
  <si>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</si>
  <si>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</si>
  <si>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</si>
  <si>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</si>
  <si>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</si>
  <si>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</si>
  <si>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</si>
  <si>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</si>
  <si>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</si>
  <si>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</si>
  <si>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</si>
  <si>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</si>
  <si>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</si>
  <si>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</si>
  <si>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</si>
  <si>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</si>
  <si>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</si>
  <si>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</si>
  <si>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</si>
  <si>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</si>
  <si>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</si>
  <si>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</si>
  <si>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</si>
  <si>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</si>
  <si>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</si>
  <si>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</si>
  <si>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</si>
  <si>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</si>
  <si>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</si>
  <si>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</si>
  <si>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</si>
  <si>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</si>
  <si>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</si>
  <si>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</si>
  <si>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</si>
  <si>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</si>
  <si>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</si>
  <si>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</si>
  <si>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</si>
  <si>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</si>
  <si>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</si>
  <si>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</si>
  <si>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</si>
  <si>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</si>
  <si>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</si>
  <si>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</si>
  <si>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</si>
  <si>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</si>
  <si>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</si>
  <si>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</si>
  <si>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</si>
  <si>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</si>
  <si>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</si>
  <si>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</si>
  <si>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</si>
  <si>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</si>
  <si>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</si>
  <si>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</si>
  <si>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</si>
  <si>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</si>
  <si>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</si>
  <si>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</si>
  <si>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</si>
  <si>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</si>
  <si>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</si>
  <si>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</si>
  <si>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</si>
  <si>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</si>
  <si>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</si>
  <si>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</si>
  <si>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</si>
  <si>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</si>
  <si>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</si>
  <si>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</si>
  <si>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</si>
  <si>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</si>
  <si>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</si>
  <si>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</si>
  <si>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</si>
  <si>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</si>
  <si>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</si>
  <si>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</si>
  <si>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</si>
  <si>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</si>
  <si>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</si>
  <si>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</si>
  <si>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</si>
  <si>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</si>
  <si>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</si>
  <si>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</si>
  <si>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</si>
  <si>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</si>
  <si>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</si>
  <si>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</si>
  <si>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</si>
  <si>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</si>
  <si>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</si>
  <si>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</si>
  <si>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</si>
  <si>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</si>
  <si>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</si>
  <si>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</si>
  <si>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</si>
  <si>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</si>
  <si>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</si>
  <si>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</si>
  <si>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</si>
  <si>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</si>
  <si>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</si>
  <si>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</si>
  <si>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</si>
  <si>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</si>
  <si>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</si>
  <si>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</si>
  <si>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</si>
  <si>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</si>
  <si>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</si>
  <si>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</si>
  <si>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</si>
  <si>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</si>
  <si>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</si>
  <si>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</si>
  <si>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</si>
  <si>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</si>
  <si>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</si>
  <si>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</si>
  <si>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</si>
  <si>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</si>
  <si>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</si>
  <si>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</si>
  <si>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</si>
  <si>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</si>
  <si>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</si>
  <si>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</si>
  <si>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</si>
  <si>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</si>
  <si>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</si>
  <si>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</si>
  <si>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</si>
  <si>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</si>
  <si>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</si>
  <si>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</si>
  <si>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</si>
  <si>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</si>
  <si>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</si>
  <si>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</si>
  <si>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</si>
  <si>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</si>
  <si>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</si>
  <si>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</si>
  <si>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</si>
  <si>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</si>
  <si>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</si>
  <si>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</si>
  <si>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</si>
  <si>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</si>
  <si>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</si>
  <si>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</si>
  <si>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</si>
  <si>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</si>
  <si>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</si>
  <si>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</si>
  <si>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</si>
  <si>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</si>
  <si>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</si>
  <si>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</si>
  <si>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</si>
  <si>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</si>
  <si>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</si>
  <si>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</si>
  <si>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</si>
  <si>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</si>
  <si>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</si>
  <si>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</si>
  <si>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</si>
  <si>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</si>
  <si>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</si>
  <si>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</si>
  <si>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</si>
  <si>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</si>
  <si>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</si>
  <si>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</si>
  <si>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</si>
  <si>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</si>
  <si>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</si>
  <si>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</si>
  <si>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</si>
  <si>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</si>
  <si>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</si>
  <si>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</si>
  <si>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</si>
  <si>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</si>
  <si>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</si>
  <si>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</si>
  <si>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</si>
  <si>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</si>
  <si>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</si>
  <si>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</si>
  <si>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</si>
  <si>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</si>
  <si>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</si>
  <si>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</si>
  <si>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</si>
  <si>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</si>
  <si>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</si>
  <si>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</si>
  <si>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</si>
  <si>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</si>
  <si>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</si>
  <si>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</si>
  <si>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</si>
  <si>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</si>
  <si>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</si>
  <si>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</si>
  <si>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</si>
  <si>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</si>
  <si>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</si>
  <si>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</si>
  <si>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</si>
  <si>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</si>
  <si>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</si>
  <si>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</si>
  <si>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</si>
  <si>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</si>
  <si>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</si>
  <si>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</si>
  <si>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</si>
  <si>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</si>
  <si>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</si>
  <si>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</si>
  <si>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</si>
  <si>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</si>
  <si>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</si>
  <si>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</si>
  <si>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</si>
  <si>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</si>
  <si>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</si>
  <si>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</si>
  <si>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</si>
  <si>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</si>
  <si>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</si>
  <si>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</si>
  <si>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</si>
  <si>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</si>
  <si>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</si>
  <si>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</si>
  <si>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</si>
  <si>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</si>
  <si>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</si>
  <si>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</si>
  <si>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</si>
  <si>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</si>
  <si>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</si>
  <si>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</si>
  <si>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</si>
  <si>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</si>
  <si>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</si>
  <si>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</si>
  <si>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</si>
  <si>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</si>
  <si>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</si>
  <si>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</si>
  <si>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</si>
  <si>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</si>
  <si>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</si>
  <si>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</si>
  <si>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</si>
  <si>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</si>
  <si>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</si>
  <si>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</si>
  <si>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</si>
  <si>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</si>
  <si>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</si>
  <si>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</si>
  <si>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</si>
  <si>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</si>
  <si>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</si>
  <si>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</si>
  <si>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</si>
  <si>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</si>
  <si>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</si>
  <si>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</si>
  <si>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</si>
  <si>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</si>
  <si>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</si>
  <si>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</si>
  <si>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</si>
  <si>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</si>
  <si>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</si>
  <si>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</si>
  <si>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</si>
  <si>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</si>
  <si>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</si>
  <si>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</si>
  <si>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</si>
  <si>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</si>
  <si>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</si>
  <si>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</si>
  <si>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</si>
  <si>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</si>
  <si>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</si>
  <si>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</si>
  <si>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</si>
  <si>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</si>
  <si>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</si>
  <si>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</si>
  <si>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</si>
  <si>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</si>
  <si>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</si>
  <si>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</si>
  <si>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</si>
  <si>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</si>
  <si>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</si>
  <si>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</si>
  <si>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</si>
  <si>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</si>
  <si>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</si>
  <si>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</si>
  <si>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</si>
  <si>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</si>
  <si>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</si>
  <si>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</si>
  <si>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</si>
  <si>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</si>
  <si>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</si>
  <si>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</si>
  <si>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</si>
  <si>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</si>
  <si>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</si>
  <si>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</si>
  <si>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</si>
  <si>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</si>
  <si>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</si>
  <si>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</si>
  <si>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</si>
  <si>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</si>
  <si>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</si>
  <si>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</si>
  <si>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</si>
  <si>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</si>
  <si>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</si>
  <si>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</si>
  <si>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</si>
  <si>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</si>
  <si>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</si>
  <si>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</si>
  <si>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</si>
  <si>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</si>
  <si>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</si>
  <si>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</si>
  <si>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</si>
  <si>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</si>
  <si>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</si>
  <si>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</si>
  <si>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</si>
  <si>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</si>
  <si>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</si>
  <si>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</si>
  <si>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</si>
  <si>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</si>
  <si>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</si>
  <si>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</si>
  <si>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</si>
  <si>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</si>
  <si>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</si>
  <si>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</si>
  <si>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</si>
  <si>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</si>
  <si>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</si>
  <si>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</si>
  <si>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</si>
  <si>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</si>
  <si>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</si>
  <si>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</si>
  <si>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</si>
  <si>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</si>
  <si>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</si>
  <si>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</si>
  <si>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</si>
  <si>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</si>
  <si>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</si>
  <si>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</si>
  <si>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</si>
  <si>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</si>
  <si>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</si>
  <si>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</si>
  <si>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</si>
  <si>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</si>
  <si>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</si>
  <si>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</si>
  <si>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</si>
  <si>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</si>
  <si>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</si>
  <si>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</si>
  <si>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</si>
  <si>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</si>
  <si>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</si>
  <si>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</si>
  <si>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</si>
  <si>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</si>
  <si>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</si>
  <si>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</si>
  <si>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</si>
  <si>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</si>
  <si>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</si>
  <si>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</si>
  <si>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</si>
  <si>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</si>
  <si>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</si>
  <si>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</si>
  <si>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</si>
  <si>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</si>
  <si>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</si>
  <si>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</si>
  <si>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</si>
  <si>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</si>
  <si>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</si>
  <si>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</si>
  <si>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</si>
  <si>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</si>
  <si>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</si>
  <si>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</si>
  <si>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</si>
  <si>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</si>
  <si>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</si>
  <si>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</si>
  <si>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</si>
  <si>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</si>
  <si>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</si>
  <si>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</si>
  <si>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</si>
  <si>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</si>
  <si>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</si>
  <si>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</si>
  <si>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</si>
  <si>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</si>
  <si>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</si>
  <si>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</si>
  <si>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</si>
  <si>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</si>
  <si>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</si>
  <si>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</si>
  <si>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</si>
  <si>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</si>
  <si>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</si>
  <si>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</si>
  <si>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</si>
  <si>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</si>
  <si>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</si>
  <si>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</si>
  <si>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</si>
  <si>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</si>
  <si>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</si>
  <si>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</si>
  <si>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</si>
  <si>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</si>
  <si>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</si>
  <si>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</si>
  <si>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</si>
  <si>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</si>
  <si>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</si>
  <si>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</si>
  <si>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</si>
  <si>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</si>
  <si>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</si>
  <si>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</si>
  <si>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</si>
  <si>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</si>
  <si>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</si>
  <si>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</si>
  <si>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</si>
  <si>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</si>
  <si>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</si>
  <si>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</si>
  <si>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</si>
  <si>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</si>
  <si>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</si>
  <si>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</si>
  <si>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</si>
  <si>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</si>
  <si>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</si>
  <si>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</si>
  <si>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</si>
  <si>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</si>
  <si>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</si>
  <si>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</si>
  <si>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</si>
  <si>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</si>
  <si>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</si>
  <si>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</si>
  <si>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</si>
  <si>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</si>
  <si>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</si>
  <si>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</si>
  <si>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</si>
  <si>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</si>
  <si>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</si>
  <si>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</si>
  <si>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</si>
  <si>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</si>
  <si>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</si>
  <si>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</si>
  <si>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</si>
  <si>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</si>
  <si>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</si>
  <si>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</si>
  <si>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</si>
  <si>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</si>
  <si>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</si>
  <si>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</si>
  <si>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</si>
  <si>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</si>
  <si>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</si>
  <si>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</si>
  <si>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</si>
  <si>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</si>
  <si>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</si>
  <si>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</si>
  <si>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</si>
  <si>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</si>
  <si>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</si>
  <si>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</si>
  <si>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</si>
  <si>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</si>
  <si>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</si>
  <si>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</si>
  <si>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</si>
  <si>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</si>
  <si>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</si>
  <si>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</si>
  <si>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</si>
  <si>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</si>
  <si>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</si>
  <si>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РОЗАХИМ АД</t>
  </si>
  <si>
    <t>Съставител:МАРИЯ ЕНЕВА</t>
  </si>
  <si>
    <t>Ръководител:ИНЖ.ДИМИТЪР ИЛИЕВ</t>
  </si>
  <si>
    <t>МАРИЯ ЕНЕВА</t>
  </si>
  <si>
    <t>Съставител:Мария Енева</t>
  </si>
  <si>
    <t>Ръководител:инж.Димитър Илиев</t>
  </si>
  <si>
    <t>Съставител: Мария Енева</t>
  </si>
  <si>
    <t>Ръководител: инж.Димитър Илиев</t>
  </si>
  <si>
    <t>Мария Енева</t>
  </si>
  <si>
    <t>инж.Димитър Илиев</t>
  </si>
  <si>
    <t xml:space="preserve">Вид на отчета: неконсолидиран: </t>
  </si>
  <si>
    <t>Отчетен период:01.01.2009-30.09.2009Г.</t>
  </si>
  <si>
    <t>Дата на съставяне: 23102009</t>
  </si>
  <si>
    <t>Дата на съставяне:                                      23.10.2009г.</t>
  </si>
  <si>
    <t>23.10.2009г</t>
  </si>
  <si>
    <t>Дата на съставяне: 23.10.2009</t>
  </si>
  <si>
    <t>Дата на съставяне:23.10.2009г.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</si>
</sst>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30" applyNumberFormat="1" applyFont="1" applyBorder="1" applyAlignment="1" applyProtection="1">
      <alignment horizontal="left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SheetLayoutView="100" workbookViewId="0" topLeftCell="A64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860</v>
      </c>
      <c r="B3" s="582"/>
      <c r="C3" s="582"/>
      <c r="D3" s="582"/>
      <c r="E3" s="461" t="s">
        <v>158</v>
      </c>
      <c r="F3" s="217" t="s">
        <v>2</v>
      </c>
      <c r="G3" s="172"/>
      <c r="H3" s="460">
        <v>104058105</v>
      </c>
    </row>
    <row r="4" spans="1:8" ht="15">
      <c r="A4" s="581" t="s">
        <v>870</v>
      </c>
      <c r="B4" s="587"/>
      <c r="C4" s="587"/>
      <c r="D4" s="587"/>
      <c r="E4" s="503" t="s">
        <v>158</v>
      </c>
      <c r="F4" s="583" t="s">
        <v>3</v>
      </c>
      <c r="G4" s="584"/>
      <c r="H4" s="460" t="s">
        <v>158</v>
      </c>
    </row>
    <row r="5" spans="1:8" ht="15">
      <c r="A5" s="581" t="s">
        <v>871</v>
      </c>
      <c r="B5" s="582"/>
      <c r="C5" s="582"/>
      <c r="D5" s="582"/>
      <c r="E5" s="504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32</v>
      </c>
      <c r="D11" s="151">
        <v>32</v>
      </c>
      <c r="E11" s="237" t="s">
        <v>21</v>
      </c>
      <c r="F11" s="242" t="s">
        <v>22</v>
      </c>
      <c r="G11" s="152">
        <v>513</v>
      </c>
      <c r="H11" s="152">
        <v>513</v>
      </c>
    </row>
    <row r="12" spans="1:8" ht="15">
      <c r="A12" s="235" t="s">
        <v>23</v>
      </c>
      <c r="B12" s="241" t="s">
        <v>24</v>
      </c>
      <c r="C12" s="151">
        <v>266</v>
      </c>
      <c r="D12" s="151">
        <v>277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39</v>
      </c>
      <c r="D13" s="151">
        <v>49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28</v>
      </c>
      <c r="D15" s="151">
        <v>30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</v>
      </c>
      <c r="D16" s="151">
        <v>5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513</v>
      </c>
      <c r="H17" s="154">
        <f>H11+H14+H15+H16</f>
        <v>513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369</v>
      </c>
      <c r="D19" s="155">
        <f>SUM(D11:D18)</f>
        <v>393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40</v>
      </c>
      <c r="H20" s="158">
        <v>40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</v>
      </c>
      <c r="D24" s="151">
        <v>1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40</v>
      </c>
      <c r="H25" s="154">
        <f>H19+H20+H21</f>
        <v>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6</v>
      </c>
      <c r="D26" s="151">
        <v>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7</v>
      </c>
      <c r="D27" s="155">
        <f>SUM(D23:D26)</f>
        <v>7</v>
      </c>
      <c r="E27" s="253" t="s">
        <v>82</v>
      </c>
      <c r="F27" s="242" t="s">
        <v>83</v>
      </c>
      <c r="G27" s="154">
        <f>SUM(G28:G30)</f>
        <v>333</v>
      </c>
      <c r="H27" s="154">
        <f>SUM(H28:H30)</f>
        <v>174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333</v>
      </c>
      <c r="H28" s="152">
        <v>174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157</v>
      </c>
      <c r="H31" s="152">
        <v>159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490</v>
      </c>
      <c r="H33" s="154">
        <f>H27+H31+H32</f>
        <v>333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1043</v>
      </c>
      <c r="H36" s="154">
        <f>H25+H17+H33</f>
        <v>886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3</v>
      </c>
      <c r="H53" s="152">
        <v>3</v>
      </c>
    </row>
    <row r="54" spans="1:8" ht="15">
      <c r="A54" s="235" t="s">
        <v>165</v>
      </c>
      <c r="B54" s="249" t="s">
        <v>166</v>
      </c>
      <c r="C54" s="151">
        <v>2</v>
      </c>
      <c r="D54" s="151">
        <v>2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378</v>
      </c>
      <c r="D55" s="155">
        <f>D19+D20+D21+D27+D32+D45+D51+D53+D54</f>
        <v>402</v>
      </c>
      <c r="E55" s="237" t="s">
        <v>171</v>
      </c>
      <c r="F55" s="261" t="s">
        <v>172</v>
      </c>
      <c r="G55" s="154">
        <f>G49+G51+G52+G53+G54</f>
        <v>3</v>
      </c>
      <c r="H55" s="154">
        <f>H49+H51+H52+H53+H54</f>
        <v>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164</v>
      </c>
      <c r="D58" s="151">
        <v>202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50</v>
      </c>
      <c r="D59" s="151">
        <v>43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1</v>
      </c>
      <c r="D60" s="151">
        <v>2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131</v>
      </c>
      <c r="H61" s="154">
        <f>SUM(H62:H68)</f>
        <v>414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215</v>
      </c>
      <c r="D64" s="155">
        <f>SUM(D58:D63)</f>
        <v>247</v>
      </c>
      <c r="E64" s="237" t="s">
        <v>199</v>
      </c>
      <c r="F64" s="242" t="s">
        <v>200</v>
      </c>
      <c r="G64" s="152">
        <v>100</v>
      </c>
      <c r="H64" s="152">
        <v>396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14</v>
      </c>
      <c r="H66" s="152">
        <v>13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3</v>
      </c>
      <c r="H67" s="152">
        <v>3</v>
      </c>
    </row>
    <row r="68" spans="1:8" ht="15">
      <c r="A68" s="235" t="s">
        <v>210</v>
      </c>
      <c r="B68" s="241" t="s">
        <v>211</v>
      </c>
      <c r="C68" s="151">
        <v>367</v>
      </c>
      <c r="D68" s="151">
        <v>363</v>
      </c>
      <c r="E68" s="237" t="s">
        <v>212</v>
      </c>
      <c r="F68" s="242" t="s">
        <v>213</v>
      </c>
      <c r="G68" s="152">
        <v>14</v>
      </c>
      <c r="H68" s="152">
        <v>2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</v>
      </c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29</v>
      </c>
      <c r="H70" s="152">
        <v>30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161</v>
      </c>
      <c r="H71" s="161">
        <f>H59+H60+H61+H69+H70</f>
        <v>444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72</v>
      </c>
      <c r="D72" s="151">
        <v>5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10</v>
      </c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449</v>
      </c>
      <c r="D75" s="155">
        <f>SUM(D67:D74)</f>
        <v>368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19</v>
      </c>
      <c r="H76" s="152">
        <v>19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180</v>
      </c>
      <c r="H79" s="162">
        <f>H71+H74+H75+H76</f>
        <v>463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55</v>
      </c>
      <c r="D87" s="151">
        <v>33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129</v>
      </c>
      <c r="D88" s="151">
        <v>301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184</v>
      </c>
      <c r="D91" s="155">
        <f>SUM(D87:D90)</f>
        <v>334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848</v>
      </c>
      <c r="D93" s="155">
        <f>D64+D75+D84+D91+D92</f>
        <v>950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1226</v>
      </c>
      <c r="D94" s="164">
        <f>D93+D55</f>
        <v>1352</v>
      </c>
      <c r="E94" s="449" t="s">
        <v>269</v>
      </c>
      <c r="F94" s="289" t="s">
        <v>270</v>
      </c>
      <c r="G94" s="165">
        <f>G36+G39+G55+G79</f>
        <v>1226</v>
      </c>
      <c r="H94" s="165">
        <f>H36+H39+H55+H79</f>
        <v>1352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5" t="s">
        <v>861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862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8" header="0.17" footer="0.17"/>
  <pageSetup fitToHeight="0" fitToWidth="1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SheetLayoutView="100" workbookViewId="0" topLeftCell="A10">
      <selection activeCell="A50" sqref="A50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272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90" t="str">
        <f>'справка №1-БАЛАНС'!E3</f>
        <v> </v>
      </c>
      <c r="C2" s="590"/>
      <c r="D2" s="590"/>
      <c r="E2" s="590"/>
      <c r="F2" s="577" t="s">
        <v>2</v>
      </c>
      <c r="G2" s="577"/>
      <c r="H2" s="525">
        <f>'справка №1-БАЛАНС'!H3</f>
        <v>104058105</v>
      </c>
    </row>
    <row r="3" spans="1:8" ht="15">
      <c r="A3" s="466" t="s">
        <v>273</v>
      </c>
      <c r="B3" s="590" t="str">
        <f>'справка №1-БАЛАНС'!E4</f>
        <v> </v>
      </c>
      <c r="C3" s="590"/>
      <c r="D3" s="590"/>
      <c r="E3" s="590"/>
      <c r="F3" s="545" t="s">
        <v>3</v>
      </c>
      <c r="G3" s="526"/>
      <c r="H3" s="526" t="str">
        <f>'справка №1-БАЛАНС'!H4</f>
        <v> </v>
      </c>
    </row>
    <row r="4" spans="1:8" ht="17.25" customHeight="1">
      <c r="A4" s="466" t="s">
        <v>4</v>
      </c>
      <c r="B4" s="576" t="str">
        <f>'справка №1-БАЛАНС'!E5</f>
        <v> </v>
      </c>
      <c r="C4" s="576"/>
      <c r="D4" s="576"/>
      <c r="E4" s="314"/>
      <c r="F4" s="465"/>
      <c r="G4" s="543"/>
      <c r="H4" s="546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7"/>
      <c r="H7" s="547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7"/>
      <c r="H8" s="547"/>
    </row>
    <row r="9" spans="1:8" ht="12">
      <c r="A9" s="298" t="s">
        <v>281</v>
      </c>
      <c r="B9" s="299" t="s">
        <v>282</v>
      </c>
      <c r="C9" s="46">
        <v>1278</v>
      </c>
      <c r="D9" s="46">
        <v>2301</v>
      </c>
      <c r="E9" s="298" t="s">
        <v>283</v>
      </c>
      <c r="F9" s="548" t="s">
        <v>284</v>
      </c>
      <c r="G9" s="549">
        <v>1616</v>
      </c>
      <c r="H9" s="549">
        <v>2863</v>
      </c>
    </row>
    <row r="10" spans="1:8" ht="12">
      <c r="A10" s="298" t="s">
        <v>285</v>
      </c>
      <c r="B10" s="299" t="s">
        <v>286</v>
      </c>
      <c r="C10" s="46">
        <v>154</v>
      </c>
      <c r="D10" s="46">
        <v>141</v>
      </c>
      <c r="E10" s="298" t="s">
        <v>287</v>
      </c>
      <c r="F10" s="548" t="s">
        <v>288</v>
      </c>
      <c r="G10" s="549">
        <v>246</v>
      </c>
      <c r="H10" s="549">
        <v>222</v>
      </c>
    </row>
    <row r="11" spans="1:8" ht="12">
      <c r="A11" s="298" t="s">
        <v>289</v>
      </c>
      <c r="B11" s="299" t="s">
        <v>290</v>
      </c>
      <c r="C11" s="46">
        <v>26</v>
      </c>
      <c r="D11" s="46">
        <v>26</v>
      </c>
      <c r="E11" s="300" t="s">
        <v>291</v>
      </c>
      <c r="F11" s="548" t="s">
        <v>292</v>
      </c>
      <c r="G11" s="549">
        <v>7</v>
      </c>
      <c r="H11" s="549">
        <v>8</v>
      </c>
    </row>
    <row r="12" spans="1:8" ht="12">
      <c r="A12" s="298" t="s">
        <v>293</v>
      </c>
      <c r="B12" s="299" t="s">
        <v>294</v>
      </c>
      <c r="C12" s="46">
        <v>97</v>
      </c>
      <c r="D12" s="46">
        <v>91</v>
      </c>
      <c r="E12" s="300" t="s">
        <v>77</v>
      </c>
      <c r="F12" s="548" t="s">
        <v>295</v>
      </c>
      <c r="G12" s="549">
        <v>449</v>
      </c>
      <c r="H12" s="549">
        <v>736</v>
      </c>
    </row>
    <row r="13" spans="1:18" ht="12">
      <c r="A13" s="298" t="s">
        <v>296</v>
      </c>
      <c r="B13" s="299" t="s">
        <v>297</v>
      </c>
      <c r="C13" s="46">
        <v>18</v>
      </c>
      <c r="D13" s="46">
        <v>19</v>
      </c>
      <c r="E13" s="301" t="s">
        <v>50</v>
      </c>
      <c r="F13" s="550" t="s">
        <v>298</v>
      </c>
      <c r="G13" s="547">
        <f>SUM(G9:G12)</f>
        <v>2318</v>
      </c>
      <c r="H13" s="547">
        <f>SUM(H9:H12)</f>
        <v>3829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299</v>
      </c>
      <c r="B14" s="299" t="s">
        <v>300</v>
      </c>
      <c r="C14" s="46">
        <v>569</v>
      </c>
      <c r="D14" s="46">
        <v>854</v>
      </c>
      <c r="E14" s="300"/>
      <c r="F14" s="551"/>
      <c r="G14" s="552"/>
      <c r="H14" s="552"/>
    </row>
    <row r="15" spans="1:8" ht="24">
      <c r="A15" s="298" t="s">
        <v>301</v>
      </c>
      <c r="B15" s="299" t="s">
        <v>302</v>
      </c>
      <c r="C15" s="47">
        <v>-8</v>
      </c>
      <c r="D15" s="47">
        <v>188</v>
      </c>
      <c r="E15" s="296" t="s">
        <v>303</v>
      </c>
      <c r="F15" s="553" t="s">
        <v>304</v>
      </c>
      <c r="G15" s="549"/>
      <c r="H15" s="549">
        <v>1</v>
      </c>
    </row>
    <row r="16" spans="1:8" ht="12">
      <c r="A16" s="298" t="s">
        <v>305</v>
      </c>
      <c r="B16" s="299" t="s">
        <v>306</v>
      </c>
      <c r="C16" s="47">
        <v>6</v>
      </c>
      <c r="D16" s="47">
        <v>14</v>
      </c>
      <c r="E16" s="298" t="s">
        <v>307</v>
      </c>
      <c r="F16" s="551" t="s">
        <v>308</v>
      </c>
      <c r="G16" s="554"/>
      <c r="H16" s="554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2"/>
      <c r="H17" s="552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2"/>
      <c r="H18" s="552"/>
    </row>
    <row r="19" spans="1:15" ht="12">
      <c r="A19" s="301" t="s">
        <v>50</v>
      </c>
      <c r="B19" s="303" t="s">
        <v>314</v>
      </c>
      <c r="C19" s="49">
        <f>SUM(C9:C15)+C16</f>
        <v>2140</v>
      </c>
      <c r="D19" s="49">
        <f>SUM(D9:D15)+D16</f>
        <v>3634</v>
      </c>
      <c r="E19" s="304" t="s">
        <v>315</v>
      </c>
      <c r="F19" s="551" t="s">
        <v>316</v>
      </c>
      <c r="G19" s="549">
        <v>1</v>
      </c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317</v>
      </c>
      <c r="F20" s="551" t="s">
        <v>318</v>
      </c>
      <c r="G20" s="549"/>
      <c r="H20" s="549"/>
    </row>
    <row r="21" spans="1:8" ht="24">
      <c r="A21" s="296" t="s">
        <v>319</v>
      </c>
      <c r="B21" s="305"/>
      <c r="C21" s="315"/>
      <c r="D21" s="315"/>
      <c r="E21" s="298" t="s">
        <v>320</v>
      </c>
      <c r="F21" s="551" t="s">
        <v>321</v>
      </c>
      <c r="G21" s="549"/>
      <c r="H21" s="549"/>
    </row>
    <row r="22" spans="1:8" ht="24">
      <c r="A22" s="304" t="s">
        <v>322</v>
      </c>
      <c r="B22" s="305" t="s">
        <v>323</v>
      </c>
      <c r="C22" s="46">
        <v>1</v>
      </c>
      <c r="D22" s="46"/>
      <c r="E22" s="304" t="s">
        <v>324</v>
      </c>
      <c r="F22" s="551" t="s">
        <v>325</v>
      </c>
      <c r="G22" s="549">
        <v>1</v>
      </c>
      <c r="H22" s="549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1" t="s">
        <v>329</v>
      </c>
      <c r="G23" s="549"/>
      <c r="H23" s="549"/>
    </row>
    <row r="24" spans="1:18" ht="12">
      <c r="A24" s="298" t="s">
        <v>330</v>
      </c>
      <c r="B24" s="305" t="s">
        <v>331</v>
      </c>
      <c r="C24" s="46">
        <v>4</v>
      </c>
      <c r="D24" s="46">
        <v>2</v>
      </c>
      <c r="E24" s="301" t="s">
        <v>102</v>
      </c>
      <c r="F24" s="553" t="s">
        <v>332</v>
      </c>
      <c r="G24" s="547">
        <f>SUM(G19:G23)</f>
        <v>2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333</v>
      </c>
      <c r="C25" s="46">
        <v>1</v>
      </c>
      <c r="D25" s="46">
        <v>1</v>
      </c>
      <c r="E25" s="302"/>
      <c r="F25" s="304"/>
      <c r="G25" s="552"/>
      <c r="H25" s="552"/>
    </row>
    <row r="26" spans="1:14" ht="12">
      <c r="A26" s="301" t="s">
        <v>75</v>
      </c>
      <c r="B26" s="306" t="s">
        <v>334</v>
      </c>
      <c r="C26" s="49">
        <f>SUM(C22:C25)</f>
        <v>6</v>
      </c>
      <c r="D26" s="49">
        <f>SUM(D22:D25)</f>
        <v>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335</v>
      </c>
      <c r="B28" s="293" t="s">
        <v>336</v>
      </c>
      <c r="C28" s="50">
        <f>C26+C19</f>
        <v>2146</v>
      </c>
      <c r="D28" s="50">
        <f>D26+D19</f>
        <v>3637</v>
      </c>
      <c r="E28" s="127" t="s">
        <v>337</v>
      </c>
      <c r="F28" s="553" t="s">
        <v>338</v>
      </c>
      <c r="G28" s="547">
        <f>G13+G15+G24</f>
        <v>2320</v>
      </c>
      <c r="H28" s="547">
        <f>H13+H15+H24</f>
        <v>3830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339</v>
      </c>
      <c r="B30" s="293" t="s">
        <v>340</v>
      </c>
      <c r="C30" s="50">
        <f>IF((G28-C28)&gt;0,G28-C28,0)</f>
        <v>174</v>
      </c>
      <c r="D30" s="50">
        <f>IF((H28-D28)&gt;0,H28-D28,0)</f>
        <v>193</v>
      </c>
      <c r="E30" s="127" t="s">
        <v>341</v>
      </c>
      <c r="F30" s="553" t="s">
        <v>342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850</v>
      </c>
      <c r="B31" s="306" t="s">
        <v>343</v>
      </c>
      <c r="C31" s="46"/>
      <c r="D31" s="46"/>
      <c r="E31" s="296" t="s">
        <v>853</v>
      </c>
      <c r="F31" s="551" t="s">
        <v>344</v>
      </c>
      <c r="G31" s="549"/>
      <c r="H31" s="549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1" t="s">
        <v>348</v>
      </c>
      <c r="G32" s="549"/>
      <c r="H32" s="549"/>
    </row>
    <row r="33" spans="1:18" ht="12">
      <c r="A33" s="128" t="s">
        <v>349</v>
      </c>
      <c r="B33" s="306" t="s">
        <v>350</v>
      </c>
      <c r="C33" s="49">
        <f>C28+C31+C32</f>
        <v>2146</v>
      </c>
      <c r="D33" s="49">
        <f>D28+D31+D32</f>
        <v>3637</v>
      </c>
      <c r="E33" s="127" t="s">
        <v>351</v>
      </c>
      <c r="F33" s="553" t="s">
        <v>352</v>
      </c>
      <c r="G33" s="53">
        <f>G32+G31+G28</f>
        <v>2320</v>
      </c>
      <c r="H33" s="53">
        <f>H32+H31+H28</f>
        <v>3830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353</v>
      </c>
      <c r="B34" s="293" t="s">
        <v>354</v>
      </c>
      <c r="C34" s="50">
        <f>IF((G33-C33)&gt;0,G33-C33,0)</f>
        <v>174</v>
      </c>
      <c r="D34" s="50">
        <f>IF((H33-D33)&gt;0,H33-D33,0)</f>
        <v>193</v>
      </c>
      <c r="E34" s="128" t="s">
        <v>355</v>
      </c>
      <c r="F34" s="553" t="s">
        <v>356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357</v>
      </c>
      <c r="B35" s="306" t="s">
        <v>358</v>
      </c>
      <c r="C35" s="49">
        <f>C36+C37+C38</f>
        <v>17</v>
      </c>
      <c r="D35" s="49">
        <f>D36+D37+D38</f>
        <v>19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359</v>
      </c>
      <c r="B36" s="305" t="s">
        <v>360</v>
      </c>
      <c r="C36" s="46">
        <v>17</v>
      </c>
      <c r="D36" s="46">
        <v>19</v>
      </c>
      <c r="E36" s="308"/>
      <c r="F36" s="304"/>
      <c r="G36" s="552"/>
      <c r="H36" s="552"/>
    </row>
    <row r="37" spans="1:8" ht="24">
      <c r="A37" s="309" t="s">
        <v>361</v>
      </c>
      <c r="B37" s="310" t="s">
        <v>362</v>
      </c>
      <c r="C37" s="430"/>
      <c r="D37" s="430"/>
      <c r="E37" s="308"/>
      <c r="F37" s="556"/>
      <c r="G37" s="552"/>
      <c r="H37" s="552"/>
    </row>
    <row r="38" spans="1:8" ht="12">
      <c r="A38" s="311" t="s">
        <v>363</v>
      </c>
      <c r="B38" s="310" t="s">
        <v>364</v>
      </c>
      <c r="C38" s="126"/>
      <c r="D38" s="126"/>
      <c r="E38" s="308"/>
      <c r="F38" s="556"/>
      <c r="G38" s="552"/>
      <c r="H38" s="552"/>
    </row>
    <row r="39" spans="1:18" ht="12">
      <c r="A39" s="312" t="s">
        <v>365</v>
      </c>
      <c r="B39" s="129" t="s">
        <v>366</v>
      </c>
      <c r="C39" s="459">
        <f>+IF((G33-C33-C35)&gt;0,G33-C33-C35,0)</f>
        <v>157</v>
      </c>
      <c r="D39" s="459">
        <f>+IF((H33-D33-D35)&gt;0,H33-D33-D35,0)</f>
        <v>174</v>
      </c>
      <c r="E39" s="313" t="s">
        <v>367</v>
      </c>
      <c r="F39" s="557" t="s">
        <v>368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7" t="s">
        <v>371</v>
      </c>
      <c r="G40" s="549"/>
      <c r="H40" s="549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157</v>
      </c>
      <c r="D41" s="52">
        <f>IF(H39=0,IF(D39-D40&gt;0,D39-D40+H40,0),IF(H39-H40&lt;0,H40-H39+D39,0))</f>
        <v>174</v>
      </c>
      <c r="E41" s="127" t="s">
        <v>374</v>
      </c>
      <c r="F41" s="570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376</v>
      </c>
      <c r="B42" s="292" t="s">
        <v>377</v>
      </c>
      <c r="C42" s="53">
        <f>C33+C35+C39</f>
        <v>2320</v>
      </c>
      <c r="D42" s="53">
        <f>D33+D35+D39</f>
        <v>3830</v>
      </c>
      <c r="E42" s="128" t="s">
        <v>378</v>
      </c>
      <c r="F42" s="129" t="s">
        <v>379</v>
      </c>
      <c r="G42" s="53">
        <f>G39+G33</f>
        <v>2320</v>
      </c>
      <c r="H42" s="53">
        <f>H39+H33</f>
        <v>3830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8" t="s">
        <v>858</v>
      </c>
      <c r="B45" s="578"/>
      <c r="C45" s="578"/>
      <c r="D45" s="578"/>
      <c r="E45" s="57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 t="s">
        <v>874</v>
      </c>
      <c r="C48" s="427" t="s">
        <v>380</v>
      </c>
      <c r="D48" s="588" t="s">
        <v>868</v>
      </c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780</v>
      </c>
      <c r="D50" s="589" t="s">
        <v>869</v>
      </c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SheetLayoutView="100" workbookViewId="0" topLeftCell="A13">
      <selection activeCell="A54" sqref="A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382</v>
      </c>
      <c r="B4" s="469" t="str">
        <f>'справка №1-БАЛАНС'!E3</f>
        <v> </v>
      </c>
      <c r="C4" s="540" t="s">
        <v>2</v>
      </c>
      <c r="D4" s="540">
        <f>'справка №1-БАЛАНС'!H3</f>
        <v>104058105</v>
      </c>
      <c r="E4" s="323"/>
      <c r="F4" s="323"/>
    </row>
    <row r="5" spans="1:4" ht="15">
      <c r="A5" s="469" t="s">
        <v>273</v>
      </c>
      <c r="B5" s="469" t="str">
        <f>'справка №1-БАЛАНС'!E4</f>
        <v> </v>
      </c>
      <c r="C5" s="541" t="s">
        <v>3</v>
      </c>
      <c r="D5" s="540" t="str">
        <f>'справка №1-БАЛАНС'!H4</f>
        <v> </v>
      </c>
    </row>
    <row r="6" spans="1:6" ht="12" customHeight="1">
      <c r="A6" s="470" t="s">
        <v>4</v>
      </c>
      <c r="B6" s="505" t="str">
        <f>'справка №1-БАЛАНС'!E5</f>
        <v> </v>
      </c>
      <c r="C6" s="471"/>
      <c r="D6" s="472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1881</v>
      </c>
      <c r="D10" s="54">
        <v>3071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-1863</v>
      </c>
      <c r="D11" s="54">
        <v>-2696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-115</v>
      </c>
      <c r="D13" s="54">
        <v>-110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-41</v>
      </c>
      <c r="D14" s="54">
        <v>-135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-10</v>
      </c>
      <c r="D15" s="54">
        <v>-17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1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-2</v>
      </c>
      <c r="D18" s="319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-150</v>
      </c>
      <c r="D20" s="55">
        <f>SUM(D10:D19)</f>
        <v>113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-39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-39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-150</v>
      </c>
      <c r="D43" s="55">
        <f>D42+D32+D20</f>
        <v>74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334</v>
      </c>
      <c r="D44" s="132">
        <v>113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184</v>
      </c>
      <c r="D45" s="55">
        <f>D44+D43</f>
        <v>187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8 D10:D17 C19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view="pageBreakPreview" zoomScaleSheetLayoutView="100" workbookViewId="0" topLeftCell="A7">
      <selection activeCell="A42" sqref="A42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0" t="s">
        <v>458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104058105</v>
      </c>
      <c r="N3" s="2"/>
    </row>
    <row r="4" spans="1:15" s="531" customFormat="1" ht="13.5" customHeight="1">
      <c r="A4" s="466" t="s">
        <v>459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4</v>
      </c>
      <c r="B5" s="596" t="str">
        <f>'справка №1-БАЛАНС'!E5</f>
        <v> 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2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513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333</v>
      </c>
      <c r="J11" s="58">
        <f>'справка №1-БАЛАНС'!H29+'справка №1-БАЛАНС'!H32</f>
        <v>0</v>
      </c>
      <c r="K11" s="60"/>
      <c r="L11" s="344">
        <f>SUM(C11:K11)</f>
        <v>886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513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333</v>
      </c>
      <c r="J15" s="61">
        <f t="shared" si="2"/>
        <v>0</v>
      </c>
      <c r="K15" s="61">
        <f t="shared" si="2"/>
        <v>0</v>
      </c>
      <c r="L15" s="344">
        <f t="shared" si="1"/>
        <v>886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157</v>
      </c>
      <c r="J16" s="345">
        <f>+'справка №1-БАЛАНС'!G32</f>
        <v>0</v>
      </c>
      <c r="K16" s="60"/>
      <c r="L16" s="344">
        <f t="shared" si="1"/>
        <v>157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513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490</v>
      </c>
      <c r="J29" s="59">
        <f t="shared" si="6"/>
        <v>0</v>
      </c>
      <c r="K29" s="59">
        <f t="shared" si="6"/>
        <v>0</v>
      </c>
      <c r="L29" s="344">
        <f t="shared" si="1"/>
        <v>1043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513</v>
      </c>
      <c r="D32" s="59">
        <f t="shared" si="7"/>
        <v>0</v>
      </c>
      <c r="E32" s="59">
        <f t="shared" si="7"/>
        <v>40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490</v>
      </c>
      <c r="J32" s="59">
        <f t="shared" si="7"/>
        <v>0</v>
      </c>
      <c r="K32" s="59">
        <f t="shared" si="7"/>
        <v>0</v>
      </c>
      <c r="L32" s="344">
        <f t="shared" si="1"/>
        <v>1043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>
        <v>40109</v>
      </c>
      <c r="B38" s="19"/>
      <c r="C38" s="15"/>
      <c r="D38" s="591" t="s">
        <v>520</v>
      </c>
      <c r="E38" s="591"/>
      <c r="F38" s="591" t="s">
        <v>868</v>
      </c>
      <c r="G38" s="591"/>
      <c r="H38" s="591"/>
      <c r="I38" s="591"/>
      <c r="J38" s="15" t="s">
        <v>854</v>
      </c>
      <c r="K38" s="15"/>
      <c r="L38" s="591" t="s">
        <v>869</v>
      </c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B16">
      <selection activeCell="B46" sqref="B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 </v>
      </c>
      <c r="D2" s="611"/>
      <c r="E2" s="611"/>
      <c r="F2" s="611"/>
      <c r="G2" s="611"/>
      <c r="H2" s="611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104058105</v>
      </c>
      <c r="P2" s="482"/>
      <c r="Q2" s="482"/>
      <c r="R2" s="525"/>
    </row>
    <row r="3" spans="1:18" ht="15">
      <c r="A3" s="609" t="s">
        <v>4</v>
      </c>
      <c r="B3" s="610"/>
      <c r="C3" s="612" t="str">
        <f>'справка №1-БАЛАНС'!E5</f>
        <v> </v>
      </c>
      <c r="D3" s="612"/>
      <c r="E3" s="612"/>
      <c r="F3" s="484"/>
      <c r="G3" s="484"/>
      <c r="H3" s="484"/>
      <c r="I3" s="484"/>
      <c r="J3" s="484"/>
      <c r="K3" s="484"/>
      <c r="L3" s="484"/>
      <c r="M3" s="601" t="s">
        <v>3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522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523</v>
      </c>
    </row>
    <row r="5" spans="1:18" s="100" customFormat="1" ht="30.75" customHeight="1">
      <c r="A5" s="602" t="s">
        <v>462</v>
      </c>
      <c r="B5" s="603"/>
      <c r="C5" s="606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32</v>
      </c>
      <c r="E9" s="189"/>
      <c r="F9" s="189"/>
      <c r="G9" s="74">
        <f>D9+E9-F9</f>
        <v>32</v>
      </c>
      <c r="H9" s="65"/>
      <c r="I9" s="65"/>
      <c r="J9" s="74">
        <f>G9+H9-I9</f>
        <v>32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395</v>
      </c>
      <c r="E10" s="189"/>
      <c r="F10" s="189"/>
      <c r="G10" s="74">
        <f aca="true" t="shared" si="2" ref="G10:G39">D10+E10-F10</f>
        <v>395</v>
      </c>
      <c r="H10" s="65"/>
      <c r="I10" s="65"/>
      <c r="J10" s="74">
        <f aca="true" t="shared" si="3" ref="J10:J39">G10+H10-I10</f>
        <v>395</v>
      </c>
      <c r="K10" s="65">
        <v>117</v>
      </c>
      <c r="L10" s="65">
        <v>12</v>
      </c>
      <c r="M10" s="65"/>
      <c r="N10" s="74">
        <f aca="true" t="shared" si="4" ref="N10:N39">K10+L10-M10</f>
        <v>129</v>
      </c>
      <c r="O10" s="65"/>
      <c r="P10" s="65"/>
      <c r="Q10" s="74">
        <f t="shared" si="0"/>
        <v>129</v>
      </c>
      <c r="R10" s="74">
        <f t="shared" si="1"/>
        <v>266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280</v>
      </c>
      <c r="E11" s="189"/>
      <c r="F11" s="189"/>
      <c r="G11" s="74">
        <f t="shared" si="2"/>
        <v>280</v>
      </c>
      <c r="H11" s="65"/>
      <c r="I11" s="65"/>
      <c r="J11" s="74">
        <f t="shared" si="3"/>
        <v>280</v>
      </c>
      <c r="K11" s="65">
        <v>231</v>
      </c>
      <c r="L11" s="65">
        <v>10</v>
      </c>
      <c r="M11" s="65"/>
      <c r="N11" s="74">
        <f t="shared" si="4"/>
        <v>241</v>
      </c>
      <c r="O11" s="65"/>
      <c r="P11" s="65"/>
      <c r="Q11" s="74">
        <f t="shared" si="0"/>
        <v>241</v>
      </c>
      <c r="R11" s="74">
        <f t="shared" si="1"/>
        <v>39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48</v>
      </c>
      <c r="E13" s="189"/>
      <c r="F13" s="189"/>
      <c r="G13" s="74">
        <f t="shared" si="2"/>
        <v>48</v>
      </c>
      <c r="H13" s="65"/>
      <c r="I13" s="65"/>
      <c r="J13" s="74">
        <f t="shared" si="3"/>
        <v>48</v>
      </c>
      <c r="K13" s="65">
        <v>18</v>
      </c>
      <c r="L13" s="65">
        <v>2</v>
      </c>
      <c r="M13" s="65"/>
      <c r="N13" s="74">
        <f t="shared" si="4"/>
        <v>20</v>
      </c>
      <c r="O13" s="65"/>
      <c r="P13" s="65"/>
      <c r="Q13" s="74">
        <f t="shared" si="0"/>
        <v>20</v>
      </c>
      <c r="R13" s="74">
        <f t="shared" si="1"/>
        <v>28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32</v>
      </c>
      <c r="E14" s="189"/>
      <c r="F14" s="189"/>
      <c r="G14" s="74">
        <f t="shared" si="2"/>
        <v>32</v>
      </c>
      <c r="H14" s="65"/>
      <c r="I14" s="65"/>
      <c r="J14" s="74">
        <f t="shared" si="3"/>
        <v>32</v>
      </c>
      <c r="K14" s="65">
        <v>27</v>
      </c>
      <c r="L14" s="65">
        <v>1</v>
      </c>
      <c r="M14" s="65"/>
      <c r="N14" s="74">
        <f t="shared" si="4"/>
        <v>28</v>
      </c>
      <c r="O14" s="65"/>
      <c r="P14" s="65"/>
      <c r="Q14" s="74">
        <f t="shared" si="0"/>
        <v>28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560</v>
      </c>
      <c r="B16" s="193" t="s">
        <v>561</v>
      </c>
      <c r="C16" s="367" t="s">
        <v>562</v>
      </c>
      <c r="D16" s="189">
        <v>2</v>
      </c>
      <c r="E16" s="189"/>
      <c r="F16" s="189"/>
      <c r="G16" s="74">
        <f t="shared" si="2"/>
        <v>2</v>
      </c>
      <c r="H16" s="65"/>
      <c r="I16" s="65"/>
      <c r="J16" s="74">
        <f t="shared" si="3"/>
        <v>2</v>
      </c>
      <c r="K16" s="65">
        <v>2</v>
      </c>
      <c r="L16" s="65"/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789</v>
      </c>
      <c r="E17" s="194">
        <f>SUM(E9:E16)</f>
        <v>0</v>
      </c>
      <c r="F17" s="194">
        <f>SUM(F9:F16)</f>
        <v>0</v>
      </c>
      <c r="G17" s="74">
        <f t="shared" si="2"/>
        <v>789</v>
      </c>
      <c r="H17" s="75">
        <f>SUM(H9:H16)</f>
        <v>0</v>
      </c>
      <c r="I17" s="75">
        <f>SUM(I9:I16)</f>
        <v>0</v>
      </c>
      <c r="J17" s="74">
        <f t="shared" si="3"/>
        <v>789</v>
      </c>
      <c r="K17" s="75">
        <f>SUM(K9:K16)</f>
        <v>395</v>
      </c>
      <c r="L17" s="75">
        <f>SUM(L9:L16)</f>
        <v>25</v>
      </c>
      <c r="M17" s="75">
        <f>SUM(M9:M16)</f>
        <v>0</v>
      </c>
      <c r="N17" s="74">
        <f t="shared" si="4"/>
        <v>420</v>
      </c>
      <c r="O17" s="75">
        <f>SUM(O9:O16)</f>
        <v>0</v>
      </c>
      <c r="P17" s="75">
        <f>SUM(P9:P16)</f>
        <v>0</v>
      </c>
      <c r="Q17" s="74">
        <f t="shared" si="5"/>
        <v>420</v>
      </c>
      <c r="R17" s="74">
        <f t="shared" si="6"/>
        <v>369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7</v>
      </c>
      <c r="E24" s="189"/>
      <c r="F24" s="189"/>
      <c r="G24" s="74">
        <f t="shared" si="2"/>
        <v>7</v>
      </c>
      <c r="H24" s="65"/>
      <c r="I24" s="65"/>
      <c r="J24" s="74">
        <f t="shared" si="3"/>
        <v>7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11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</v>
      </c>
      <c r="H25" s="66">
        <f t="shared" si="7"/>
        <v>0</v>
      </c>
      <c r="I25" s="66">
        <f t="shared" si="7"/>
        <v>0</v>
      </c>
      <c r="J25" s="67">
        <f t="shared" si="3"/>
        <v>11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601</v>
      </c>
      <c r="B39" s="370" t="s">
        <v>602</v>
      </c>
      <c r="C39" s="369" t="s">
        <v>603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800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800</v>
      </c>
      <c r="H40" s="438">
        <f t="shared" si="13"/>
        <v>0</v>
      </c>
      <c r="I40" s="438">
        <f t="shared" si="13"/>
        <v>0</v>
      </c>
      <c r="J40" s="438">
        <f t="shared" si="13"/>
        <v>800</v>
      </c>
      <c r="K40" s="438">
        <f t="shared" si="13"/>
        <v>399</v>
      </c>
      <c r="L40" s="438">
        <f t="shared" si="13"/>
        <v>25</v>
      </c>
      <c r="M40" s="438">
        <f t="shared" si="13"/>
        <v>0</v>
      </c>
      <c r="N40" s="438">
        <f t="shared" si="13"/>
        <v>424</v>
      </c>
      <c r="O40" s="438">
        <f t="shared" si="13"/>
        <v>0</v>
      </c>
      <c r="P40" s="438">
        <f t="shared" si="13"/>
        <v>0</v>
      </c>
      <c r="Q40" s="438">
        <f t="shared" si="13"/>
        <v>424</v>
      </c>
      <c r="R40" s="438">
        <f t="shared" si="13"/>
        <v>376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607</v>
      </c>
      <c r="I44" s="356"/>
      <c r="J44" s="356" t="s">
        <v>863</v>
      </c>
      <c r="K44" s="608"/>
      <c r="L44" s="608"/>
      <c r="M44" s="608"/>
      <c r="N44" s="608"/>
      <c r="O44" s="597" t="s">
        <v>862</v>
      </c>
      <c r="P44" s="598"/>
      <c r="Q44" s="598"/>
      <c r="R44" s="598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view="pageBreakPreview" zoomScaleSheetLayoutView="100" workbookViewId="0" topLeftCell="A67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382</v>
      </c>
      <c r="B3" s="619" t="str">
        <f>'справка №1-БАЛАНС'!E3</f>
        <v> </v>
      </c>
      <c r="C3" s="620"/>
      <c r="D3" s="525" t="s">
        <v>2</v>
      </c>
      <c r="E3" s="107">
        <f>'справка №1-БАЛАНС'!H3</f>
        <v>104058105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7" t="str">
        <f>'справка №1-БАЛАНС'!E5</f>
        <v> </v>
      </c>
      <c r="C4" s="618"/>
      <c r="D4" s="526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</v>
      </c>
      <c r="D21" s="108">
        <v>2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367</v>
      </c>
      <c r="D28" s="108">
        <v>367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72</v>
      </c>
      <c r="D33" s="105">
        <f>SUM(D34:D37)</f>
        <v>72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72</v>
      </c>
      <c r="D35" s="108">
        <v>72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10</v>
      </c>
      <c r="D38" s="105">
        <f>SUM(D39:D42)</f>
        <v>10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10</v>
      </c>
      <c r="D42" s="108">
        <v>10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449</v>
      </c>
      <c r="D43" s="104">
        <f>D24+D28+D29+D31+D30+D32+D33+D38</f>
        <v>449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451</v>
      </c>
      <c r="D44" s="103">
        <f>D43+D21+D19+D9</f>
        <v>451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3</v>
      </c>
      <c r="D68" s="108">
        <v>3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130</v>
      </c>
      <c r="D85" s="104">
        <f>SUM(D86:D90)+D94</f>
        <v>130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100</v>
      </c>
      <c r="D87" s="108">
        <v>100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13</v>
      </c>
      <c r="D89" s="108">
        <v>13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14</v>
      </c>
      <c r="D90" s="103">
        <f>SUM(D91:D93)</f>
        <v>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1</v>
      </c>
      <c r="D91" s="108">
        <v>1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12</v>
      </c>
      <c r="D92" s="108">
        <v>12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30</v>
      </c>
      <c r="D95" s="108">
        <v>30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160</v>
      </c>
      <c r="D96" s="104">
        <f>D85+D80+D75+D71+D95</f>
        <v>160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163</v>
      </c>
      <c r="D97" s="104">
        <f>D96+D68+D66</f>
        <v>163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>
        <v>29</v>
      </c>
      <c r="E104" s="108"/>
      <c r="F104" s="125">
        <f>C104+D104-E104</f>
        <v>29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29</v>
      </c>
      <c r="E105" s="103">
        <f>SUM(E102:E104)</f>
        <v>0</v>
      </c>
      <c r="F105" s="103">
        <f>SUM(F102:F104)</f>
        <v>29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876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38" sqref="A38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382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104058105</v>
      </c>
    </row>
    <row r="5" spans="1:9" ht="15">
      <c r="A5" s="500" t="s">
        <v>4</v>
      </c>
      <c r="B5" s="622" t="str">
        <f>'справка №1-БАЛАНС'!E5</f>
        <v> </v>
      </c>
      <c r="C5" s="622"/>
      <c r="D5" s="622"/>
      <c r="E5" s="622"/>
      <c r="F5" s="622"/>
      <c r="G5" s="625" t="s">
        <v>3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9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876</v>
      </c>
      <c r="B30" s="624"/>
      <c r="C30" s="624"/>
      <c r="D30" s="458" t="s">
        <v>818</v>
      </c>
      <c r="E30" s="623" t="s">
        <v>868</v>
      </c>
      <c r="F30" s="623"/>
      <c r="G30" s="623"/>
      <c r="H30" s="420" t="s">
        <v>780</v>
      </c>
      <c r="I30" s="623" t="s">
        <v>869</v>
      </c>
      <c r="J30" s="623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SheetLayoutView="100" workbookViewId="0" topLeftCell="A112">
      <selection activeCell="F154" sqref="F154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</v>
      </c>
      <c r="C5" s="628"/>
      <c r="D5" s="628"/>
      <c r="E5" s="569" t="s">
        <v>2</v>
      </c>
      <c r="F5" s="451">
        <f>'справка №1-БАЛАНС'!H3</f>
        <v>104058105</v>
      </c>
    </row>
    <row r="6" spans="1:13" ht="15" customHeight="1">
      <c r="A6" s="27" t="s">
        <v>821</v>
      </c>
      <c r="B6" s="629" t="str">
        <f>'справка №1-БАЛАНС'!E5</f>
        <v> </v>
      </c>
      <c r="C6" s="629"/>
      <c r="D6" s="509"/>
      <c r="E6" s="568" t="s">
        <v>3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0" t="s">
        <v>866</v>
      </c>
      <c r="D151" s="630"/>
      <c r="E151" s="630"/>
      <c r="F151" s="630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0" t="s">
        <v>867</v>
      </c>
      <c r="D153" s="630"/>
      <c r="E153" s="630"/>
      <c r="F153" s="630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VideoLAN</cp:lastModifiedBy>
  <cp:lastPrinted>2009-10-23T12:49:11Z</cp:lastPrinted>
  <dcterms:created xsi:type="dcterms:W3CDTF">2000-06-29T12:02:40Z</dcterms:created>
  <dcterms:modified xsi:type="dcterms:W3CDTF">2009-10-23T12:50:20Z</dcterms:modified>
  <cp:category/>
  <cp:version/>
  <cp:contentType/>
  <cp:contentStatus/>
</cp:coreProperties>
</file>