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440" windowHeight="5655" tabRatio="920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<sst xmlns="http://schemas.openxmlformats.org/spreadsheetml/2006/main" count="4311" uniqueCount="1000">
  <si>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</si>
  <si>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</si>
  <si>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</si>
  <si>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</si>
  <si>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</si>
  <si>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</si>
  <si>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</si>
  <si>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</si>
  <si>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</si>
  <si>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</si>
  <si>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</si>
  <si>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</si>
  <si>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</si>
  <si>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</si>
  <si>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</si>
  <si>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</si>
  <si>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</si>
  <si>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</si>
  <si>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</si>
  <si>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</si>
  <si>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</si>
  <si>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</si>
  <si>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</si>
  <si>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</si>
  <si>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</si>
  <si>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</si>
  <si>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</si>
  <si>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</si>
  <si>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</si>
  <si>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</si>
  <si>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</si>
  <si>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</si>
  <si>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</si>
  <si>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</si>
  <si>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</si>
  <si>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</si>
  <si>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</si>
  <si>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</si>
  <si>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</si>
  <si>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</si>
  <si>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</si>
  <si>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</si>
  <si>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</si>
  <si>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</si>
  <si>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</si>
  <si>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</si>
  <si>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</si>
  <si>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</si>
  <si>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</si>
  <si>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</si>
  <si>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</si>
  <si>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</si>
  <si>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</si>
  <si>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</si>
  <si>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</si>
  <si>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</si>
  <si>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</si>
  <si>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</si>
  <si>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</si>
  <si>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</si>
  <si>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</si>
  <si>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</si>
  <si>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</si>
  <si>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</si>
  <si>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</si>
  <si>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</si>
  <si>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</si>
  <si>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</si>
  <si>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</si>
  <si>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</si>
  <si>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</si>
  <si>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</si>
  <si>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</si>
  <si>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</si>
  <si>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</si>
  <si>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</si>
  <si>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</si>
  <si>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</si>
  <si>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</si>
  <si>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</si>
  <si>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</si>
  <si>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</si>
  <si>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</si>
  <si>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</si>
  <si>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</si>
  <si>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</si>
  <si>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</si>
  <si>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</si>
  <si>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</si>
  <si>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</si>
  <si>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</si>
  <si>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</si>
  <si>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</si>
  <si>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</si>
  <si>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</si>
  <si>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</si>
  <si>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</si>
  <si>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</si>
  <si>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</si>
  <si>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</si>
  <si>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</si>
  <si>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</si>
  <si>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</si>
  <si>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</si>
  <si>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</si>
  <si>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</si>
  <si>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</si>
  <si>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</si>
  <si>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</si>
  <si>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</si>
  <si>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</si>
  <si>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</si>
  <si>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</si>
  <si>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</si>
  <si>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</si>
  <si>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</si>
  <si>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</si>
  <si>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</si>
  <si>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</si>
  <si>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</si>
  <si>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</si>
  <si>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</si>
  <si>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</si>
  <si>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</si>
  <si>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</si>
  <si>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</si>
  <si>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</si>
  <si>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</si>
  <si>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</si>
  <si>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</si>
  <si>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</si>
  <si>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</si>
  <si>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</si>
  <si>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</si>
  <si>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</si>
  <si>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</si>
  <si>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</si>
  <si>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</si>
  <si>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</si>
  <si>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</si>
  <si>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</si>
  <si>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</si>
  <si>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</si>
  <si>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</si>
  <si>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</si>
  <si>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</si>
  <si>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</si>
  <si>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</si>
  <si>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</si>
  <si>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</si>
  <si>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</si>
  <si>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</si>
  <si>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</si>
  <si>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</si>
  <si>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</si>
  <si>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</si>
  <si>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</si>
  <si>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</si>
  <si>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</si>
  <si>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</si>
  <si>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</si>
  <si>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</si>
  <si>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</si>
  <si>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</si>
  <si>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</si>
  <si>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</si>
  <si>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</si>
  <si>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</si>
  <si>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</si>
  <si>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</si>
  <si>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</si>
  <si>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</si>
  <si>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</si>
  <si>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</si>
  <si>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</si>
  <si>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</si>
  <si>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</si>
  <si>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</si>
  <si>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</si>
  <si>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</si>
  <si>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</si>
  <si>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</si>
  <si>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</si>
  <si>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</si>
  <si>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</si>
  <si>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</si>
  <si>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</si>
  <si>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</si>
  <si>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</si>
  <si>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</si>
  <si>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</si>
  <si>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</si>
  <si>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</si>
  <si>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</si>
  <si>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</si>
  <si>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</si>
  <si>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</si>
  <si>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</si>
  <si>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</si>
  <si>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</si>
  <si>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</si>
  <si>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</si>
  <si>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</si>
  <si>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</si>
  <si>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</si>
  <si>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</si>
  <si>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</si>
  <si>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</si>
  <si>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</si>
  <si>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</si>
  <si>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</si>
  <si>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</si>
  <si>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</si>
  <si>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</si>
  <si>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</si>
  <si>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</si>
  <si>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</si>
  <si>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</si>
  <si>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</si>
  <si>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</si>
  <si>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</si>
  <si>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</si>
  <si>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</si>
  <si>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</si>
  <si>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</si>
  <si>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</si>
  <si>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</si>
  <si>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</si>
  <si>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</si>
  <si>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</si>
  <si>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</si>
  <si>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</si>
  <si>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</si>
  <si>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</si>
  <si>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</si>
  <si>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</si>
  <si>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</si>
  <si>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</si>
  <si>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</si>
  <si>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</si>
  <si>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</si>
  <si>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</si>
  <si>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</si>
  <si>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</si>
  <si>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</si>
  <si>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</si>
  <si>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</si>
  <si>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</si>
  <si>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</si>
  <si>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</si>
  <si>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</si>
  <si>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</si>
  <si>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</si>
  <si>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</si>
  <si>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</si>
  <si>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</si>
  <si>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</si>
  <si>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</si>
  <si>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</si>
  <si>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</si>
  <si>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</si>
  <si>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</si>
  <si>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</si>
  <si>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</si>
  <si>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</si>
  <si>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</si>
  <si>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</si>
  <si>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</si>
  <si>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</si>
  <si>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</si>
  <si>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</si>
  <si>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</si>
  <si>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</si>
  <si>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</si>
  <si>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</si>
  <si>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</si>
  <si>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</si>
  <si>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</si>
  <si>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</si>
  <si>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</si>
  <si>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</si>
  <si>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</si>
  <si>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</si>
  <si>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</si>
  <si>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</si>
  <si>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</si>
  <si>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</si>
  <si>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</si>
  <si>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</si>
  <si>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</si>
  <si>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</si>
  <si>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</si>
  <si>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</si>
  <si>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</si>
  <si>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</si>
  <si>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</si>
  <si>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</si>
  <si>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</si>
  <si>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</si>
  <si>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</si>
  <si>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</si>
  <si>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</si>
  <si>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</si>
  <si>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</si>
  <si>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</si>
  <si>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</si>
  <si>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</si>
  <si>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</si>
  <si>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</si>
  <si>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</si>
  <si>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</si>
  <si>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</si>
  <si>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</si>
  <si>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</si>
  <si>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</si>
  <si>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</si>
  <si>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</si>
  <si>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</si>
  <si>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</si>
  <si>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</si>
  <si>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</si>
  <si>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</si>
  <si>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</si>
  <si>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</si>
  <si>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</si>
  <si>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</si>
  <si>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</si>
  <si>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</si>
  <si>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</si>
  <si>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</si>
  <si>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</si>
  <si>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</si>
  <si>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</si>
  <si>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</si>
  <si>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</si>
  <si>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</si>
  <si>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</si>
  <si>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</si>
  <si>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</si>
  <si>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</si>
  <si>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</si>
  <si>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</si>
  <si>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</si>
  <si>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</si>
  <si>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</si>
  <si>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</si>
  <si>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</si>
  <si>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</si>
  <si>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</si>
  <si>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</si>
  <si>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</si>
  <si>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</si>
  <si>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</si>
  <si>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</si>
  <si>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</si>
  <si>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</si>
  <si>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</si>
  <si>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</si>
  <si>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</si>
  <si>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</si>
  <si>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</si>
  <si>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</si>
  <si>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</si>
  <si>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</si>
  <si>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</si>
  <si>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</si>
  <si>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</si>
  <si>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</si>
  <si>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</si>
  <si>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</si>
  <si>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</si>
  <si>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</si>
  <si>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</si>
  <si>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</si>
  <si>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</si>
  <si>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</si>
  <si>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</si>
  <si>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</si>
  <si>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</si>
  <si>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</si>
  <si>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</si>
  <si>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</si>
  <si>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</si>
  <si>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</si>
  <si>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</si>
  <si>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</si>
  <si>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</si>
  <si>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</si>
  <si>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</si>
  <si>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</si>
  <si>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</si>
  <si>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</si>
  <si>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</si>
  <si>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</si>
  <si>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</si>
  <si>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</si>
  <si>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</si>
  <si>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</si>
  <si>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</si>
  <si>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</si>
  <si>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</si>
  <si>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</si>
  <si>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</si>
  <si>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</si>
  <si>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</si>
  <si>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</si>
  <si>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</si>
  <si>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</si>
  <si>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</si>
  <si>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</si>
  <si>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</si>
  <si>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</si>
  <si>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</si>
  <si>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</si>
  <si>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</si>
  <si>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</si>
  <si>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</si>
  <si>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</si>
  <si>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</si>
  <si>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</si>
  <si>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</si>
  <si>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</si>
  <si>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</si>
  <si>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</si>
  <si>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</si>
  <si>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</si>
  <si>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</si>
  <si>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</si>
  <si>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</si>
  <si>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</si>
  <si>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</si>
  <si>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</si>
  <si>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</si>
  <si>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</si>
  <si>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</si>
  <si>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</si>
  <si>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</si>
  <si>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</si>
  <si>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</si>
  <si>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</si>
  <si>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</si>
  <si>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</si>
  <si>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</si>
  <si>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</si>
  <si>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</si>
  <si>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</si>
  <si>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</si>
  <si>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</si>
  <si>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</si>
  <si>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</si>
  <si>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</si>
  <si>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</si>
  <si>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</si>
  <si>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</si>
  <si>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</si>
  <si>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</si>
  <si>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</si>
  <si>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</si>
  <si>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</si>
  <si>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</si>
  <si>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</si>
  <si>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</si>
  <si>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</si>
  <si>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</si>
  <si>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</si>
  <si>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</si>
  <si>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</si>
  <si>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</si>
  <si>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</si>
  <si>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</si>
  <si>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</si>
  <si>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</si>
  <si>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</si>
  <si>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</si>
  <si>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</si>
  <si>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</si>
  <si>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</si>
  <si>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</si>
  <si>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</si>
  <si>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</si>
  <si>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</si>
  <si>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</si>
  <si>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</si>
  <si>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</si>
  <si>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</si>
  <si>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</si>
  <si>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</si>
  <si>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</si>
  <si>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</si>
  <si>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</si>
  <si>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</si>
  <si>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</si>
  <si>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</si>
  <si>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</si>
  <si>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</si>
  <si>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</si>
  <si>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</si>
  <si>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</si>
  <si>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</si>
  <si>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</si>
  <si>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</si>
  <si>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</si>
  <si>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</si>
  <si>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</si>
  <si>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</si>
  <si>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</si>
  <si>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</si>
  <si>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</si>
  <si>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</si>
  <si>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</si>
  <si>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</si>
  <si>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</si>
  <si>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</si>
  <si>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</si>
  <si>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</si>
  <si>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</si>
  <si>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</si>
  <si>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</si>
  <si>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</si>
  <si>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</si>
  <si>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</si>
  <si>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</si>
  <si>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</si>
  <si>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</si>
  <si>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</si>
  <si>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</si>
  <si>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</si>
  <si>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</si>
  <si>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</si>
  <si>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</si>
  <si>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</si>
  <si>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</si>
  <si>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</si>
  <si>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</si>
  <si>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</si>
  <si>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</si>
  <si>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</si>
  <si>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</si>
  <si>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</si>
  <si>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</si>
  <si>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</si>
  <si>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</si>
  <si>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</si>
  <si>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</si>
  <si>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</si>
  <si>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</si>
  <si>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</si>
  <si>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</si>
  <si>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</si>
  <si>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</si>
  <si>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</si>
  <si>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</si>
  <si>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</si>
  <si>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</si>
  <si>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</si>
  <si>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</si>
  <si>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</si>
  <si>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</si>
  <si>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</si>
  <si>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</si>
  <si>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</si>
  <si>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</si>
  <si>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</si>
  <si>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</si>
  <si>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</si>
  <si>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</si>
  <si>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</si>
  <si>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</si>
  <si>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</si>
  <si>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</si>
  <si>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</si>
  <si>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</si>
  <si>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</si>
  <si>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</si>
  <si>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</si>
  <si>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</si>
  <si>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</si>
  <si>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</si>
  <si>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</si>
  <si>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</si>
  <si>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</si>
  <si>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</si>
  <si>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</si>
  <si>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</si>
  <si>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</si>
  <si>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</si>
  <si>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</si>
  <si>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</si>
  <si>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</si>
  <si>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</si>
  <si>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</si>
  <si>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</si>
  <si>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</si>
  <si>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</si>
  <si>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</si>
  <si>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</si>
  <si>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</si>
  <si>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</si>
  <si>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</si>
  <si>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</si>
  <si>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</si>
  <si>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</si>
  <si>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</si>
  <si>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</si>
  <si>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</si>
  <si>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</si>
  <si>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</si>
  <si>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</si>
  <si>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</si>
  <si>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</si>
  <si>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</si>
  <si>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</si>
  <si>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</si>
  <si>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</si>
  <si>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</si>
  <si>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</si>
  <si>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</si>
  <si>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</si>
  <si>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</si>
  <si>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</si>
  <si>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</si>
  <si>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</si>
  <si>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</si>
  <si>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</si>
  <si>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</si>
  <si>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</si>
  <si>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</si>
  <si>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</si>
  <si>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</si>
  <si>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</si>
  <si>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</si>
  <si>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</si>
  <si>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</si>
  <si>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</si>
  <si>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</si>
  <si>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</si>
  <si>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</si>
  <si>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</si>
  <si>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</si>
  <si>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</si>
  <si>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</si>
  <si>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</si>
  <si>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</si>
  <si>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</si>
  <si>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</si>
  <si>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</si>
  <si>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</si>
  <si>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</si>
  <si>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</si>
  <si>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</si>
  <si>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</si>
  <si>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</si>
  <si>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</si>
  <si>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</si>
  <si>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</si>
  <si>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</si>
  <si>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</si>
  <si>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</si>
  <si>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</si>
  <si>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</si>
  <si>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</si>
  <si>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</si>
  <si>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</si>
  <si>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</si>
  <si>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</si>
  <si>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</si>
  <si>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</si>
  <si>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</si>
  <si>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</si>
  <si>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</si>
  <si>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</si>
  <si>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</si>
  <si>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</si>
  <si>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</si>
  <si>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</si>
  <si>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</si>
  <si>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</si>
  <si>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</si>
  <si>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</si>
  <si>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</si>
  <si>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</si>
  <si>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</si>
  <si>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</si>
  <si>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</si>
  <si>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</si>
  <si>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</si>
  <si>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</si>
  <si>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</si>
  <si>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</si>
  <si>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</si>
  <si>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</si>
  <si>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</si>
  <si>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</si>
  <si>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</si>
  <si>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</si>
  <si>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</si>
  <si>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</si>
  <si>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</si>
  <si>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</si>
  <si>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</si>
  <si>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</si>
  <si>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</si>
  <si>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</si>
  <si>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</si>
  <si>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</si>
  <si>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</si>
  <si>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</si>
  <si>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</si>
  <si>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</si>
  <si>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</si>
  <si>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</si>
  <si>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</si>
  <si>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</si>
  <si>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</si>
  <si>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</si>
  <si>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</si>
  <si>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</si>
  <si>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</si>
  <si>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</si>
  <si>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</si>
  <si>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</si>
  <si>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</si>
  <si>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</si>
  <si>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</si>
  <si>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</si>
  <si>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</si>
  <si>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</si>
  <si>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</si>
  <si>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</si>
  <si>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</si>
  <si>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</si>
  <si>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</si>
  <si>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</si>
  <si>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</si>
  <si>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</si>
  <si>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</si>
  <si>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</si>
  <si>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</si>
  <si>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</si>
  <si>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</si>
  <si>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</si>
  <si>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</si>
  <si>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</si>
  <si>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</si>
  <si>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</si>
  <si>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</si>
  <si>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</si>
  <si>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</si>
  <si>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</si>
  <si>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</si>
  <si>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</si>
  <si>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</si>
  <si>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</si>
  <si>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</si>
  <si>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</si>
  <si>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</si>
  <si>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</si>
  <si>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</si>
  <si>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</si>
  <si>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</si>
  <si>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</si>
  <si>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</si>
  <si>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</si>
  <si>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</si>
  <si>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</si>
  <si>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</si>
  <si>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</si>
  <si>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</si>
  <si>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</si>
  <si>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</si>
  <si>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</si>
  <si>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</si>
  <si>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</si>
  <si>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</si>
  <si>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</si>
  <si>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</si>
  <si>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</si>
  <si>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</si>
  <si>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</si>
  <si>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</si>
  <si>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</si>
  <si>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</si>
  <si>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</si>
  <si>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</si>
  <si>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</si>
  <si>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</si>
  <si>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</si>
  <si>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</si>
  <si>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</si>
  <si>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</si>
  <si>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</si>
  <si>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</si>
  <si>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</si>
  <si>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</si>
  <si>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</si>
  <si>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</si>
  <si>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</si>
  <si>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</si>
  <si>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</si>
  <si>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</si>
  <si>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</si>
  <si>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</si>
  <si>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</si>
  <si>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</si>
  <si>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</si>
  <si>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</si>
  <si>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</si>
  <si>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</si>
  <si>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</si>
  <si>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</si>
  <si>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</si>
  <si>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</si>
  <si>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</si>
  <si>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</si>
  <si>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</si>
  <si>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</si>
  <si>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</si>
  <si>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</si>
  <si>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</si>
  <si>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</si>
  <si>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</si>
  <si>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</si>
  <si>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</si>
  <si>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</si>
  <si>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</si>
  <si>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</si>
  <si>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</si>
  <si>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</si>
  <si>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</si>
  <si>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</si>
  <si>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</si>
  <si>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</si>
  <si>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</si>
  <si>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</si>
  <si>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</si>
  <si>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</si>
  <si>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</si>
  <si>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</si>
  <si>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</si>
  <si>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</si>
  <si>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</si>
  <si>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</si>
  <si>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</si>
  <si>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</si>
  <si>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</si>
  <si>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</si>
  <si>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</si>
  <si>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</si>
  <si>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</si>
  <si>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</si>
  <si>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</si>
  <si>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</si>
  <si>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</si>
  <si>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</si>
  <si>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</si>
  <si>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</si>
  <si>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</si>
  <si>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</si>
  <si>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</si>
  <si>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</si>
  <si>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</si>
  <si>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</si>
  <si>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</si>
  <si>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</si>
  <si>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</si>
  <si>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</si>
  <si>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</si>
  <si>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</si>
  <si>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</si>
  <si>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</si>
  <si>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</si>
  <si>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</si>
  <si>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</si>
  <si>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</si>
  <si>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</si>
  <si>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</si>
  <si>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</si>
  <si>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</si>
  <si>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</si>
  <si>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</si>
  <si>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</si>
  <si>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</si>
  <si>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</si>
  <si>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</si>
  <si>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</si>
  <si>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</si>
  <si>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</si>
  <si>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</si>
  <si>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</si>
  <si>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</si>
  <si>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</si>
  <si>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</si>
  <si>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</si>
  <si>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</si>
  <si>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</si>
  <si>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</si>
  <si>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</si>
  <si>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</si>
  <si>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</si>
  <si>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</si>
  <si>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</si>
  <si>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</si>
  <si>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</si>
  <si>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</si>
  <si>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</si>
  <si>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</si>
  <si>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</si>
  <si>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</si>
  <si>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</si>
  <si>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</si>
  <si>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</si>
  <si>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</si>
  <si>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</si>
  <si>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</si>
  <si>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</si>
  <si>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</si>
  <si>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</si>
  <si>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</si>
  <si>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</si>
  <si>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</si>
  <si>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</si>
  <si>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</si>
  <si>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</si>
  <si>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</si>
  <si>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</si>
  <si>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</si>
  <si>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</si>
  <si>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</si>
  <si>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</si>
  <si>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</si>
  <si>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</si>
  <si>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</si>
  <si>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</si>
  <si>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</si>
  <si>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</si>
  <si>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</si>
  <si>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</si>
  <si>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</si>
  <si>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</si>
  <si>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</si>
  <si>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</si>
  <si>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</si>
  <si>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</si>
  <si>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</si>
  <si>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</si>
  <si>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</si>
  <si>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</si>
  <si>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</si>
  <si>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</si>
  <si>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</si>
  <si>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</si>
  <si>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</si>
  <si>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</si>
  <si>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</si>
  <si>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</si>
  <si>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</si>
  <si>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</si>
  <si>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</si>
  <si>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</si>
  <si>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</si>
  <si>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</si>
  <si>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</si>
  <si>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</si>
  <si>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</si>
  <si>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</si>
  <si>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</si>
  <si>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</si>
  <si>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</si>
  <si>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</si>
  <si>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</si>
  <si>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</si>
  <si>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</si>
  <si>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</si>
  <si>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</si>
  <si>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</si>
  <si>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</si>
  <si>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</si>
  <si>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</si>
  <si>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</si>
  <si>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</si>
  <si>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</si>
  <si>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</si>
  <si>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</si>
  <si>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</si>
  <si>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</si>
  <si>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</si>
  <si>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</si>
  <si>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</si>
  <si>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</si>
  <si>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</si>
  <si>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</si>
  <si>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гр. Варна, ул. П. Парчевич, 9</t>
  </si>
  <si>
    <t>052/653-830</t>
  </si>
  <si>
    <t>premierreit@gmail.com</t>
  </si>
  <si>
    <t>Investor.bg</t>
  </si>
  <si>
    <t xml:space="preserve">Счетоводител </t>
  </si>
  <si>
    <t>www.4pr.eu</t>
  </si>
  <si>
    <t>Мария Александрова Илиева</t>
  </si>
  <si>
    <t>Деница Димитрова Кукушева</t>
  </si>
  <si>
    <t>Изпълнителен директор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</si>
</sst>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42786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42786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994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15458</v>
      </c>
      <c r="D6" s="675">
        <f aca="true" t="shared" si="0" ref="D6:D15">C6-E6</f>
        <v>0</v>
      </c>
      <c r="E6" s="674">
        <f>'1-Баланс'!G95</f>
        <v>15458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3262</v>
      </c>
      <c r="D7" s="675">
        <f t="shared" si="0"/>
        <v>2612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2678</v>
      </c>
      <c r="D8" s="675">
        <f t="shared" si="0"/>
        <v>0</v>
      </c>
      <c r="E8" s="674">
        <f>ABS('2-Отчет за доходите'!C44)-ABS('2-Отчет за доходите'!G44)</f>
        <v>2678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3262</v>
      </c>
      <c r="D11" s="675">
        <f t="shared" si="0"/>
        <v>0</v>
      </c>
      <c r="E11" s="674">
        <f>'4-Отчет за собствения капитал'!L34</f>
        <v>3262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8.723127035830618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0.8209687308399755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0.2195801902263037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0.17324362789494113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5.72310405643739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0.2460093896713615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0.2460093896713615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0.015023474178403756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0.015023474178403756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0.020202684917083442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0.0198602665286583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0.7733620509970124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3.7388105456774983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0.7889765817052659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2802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0.858982219497241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0.8634822804314329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4.352605281941471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15196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15196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205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246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262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15458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2678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2612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3262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11131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11131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11131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184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701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670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29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180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1065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1065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15458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358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434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124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133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567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2678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567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2678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2678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2678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3245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295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307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2938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2938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3245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3245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63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-316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41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16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-201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-10924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-10927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11300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-110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-49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11141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2678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3199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3199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2678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3262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3262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236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236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12022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12022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12258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12258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3074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3074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136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136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15196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15196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15196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15196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205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205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246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246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205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205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246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246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11131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11131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11131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184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184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701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670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29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180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1065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12196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184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184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701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670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29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180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1065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1065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11131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11131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11131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11131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14315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14315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14315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14315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70">
      <selection activeCell="G69" activeCellId="1" sqref="G61 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15143+53</f>
        <v>15196</v>
      </c>
      <c r="D21" s="477">
        <v>236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</v>
      </c>
      <c r="H28" s="596">
        <f>SUM(H29:H31)</f>
        <v>-42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521</v>
      </c>
      <c r="H29" s="196">
        <v>521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-587</v>
      </c>
      <c r="H30" s="196">
        <v>-563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2678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2612</v>
      </c>
      <c r="H34" s="598">
        <f>H28+H32+H33</f>
        <v>-66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3262</v>
      </c>
      <c r="H37" s="600">
        <f>H26+H18+H34</f>
        <v>584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11300-169</f>
        <v>11131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11131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15196</v>
      </c>
      <c r="D56" s="602">
        <f>D20+D21+D22+D28+D33+D46+D52+D54+D55</f>
        <v>236</v>
      </c>
      <c r="E56" s="100" t="s">
        <v>850</v>
      </c>
      <c r="F56" s="99" t="s">
        <v>172</v>
      </c>
      <c r="G56" s="599">
        <f>G50+G52+G53+G54+G55</f>
        <v>11131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169+14+1</f>
        <v>184</v>
      </c>
      <c r="H59" s="196"/>
    </row>
    <row r="60" spans="1:13" ht="15.75">
      <c r="A60" s="89" t="s">
        <v>178</v>
      </c>
      <c r="B60" s="91" t="s">
        <v>179</v>
      </c>
      <c r="C60" s="197">
        <v>0</v>
      </c>
      <c r="D60" s="196">
        <v>754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701</v>
      </c>
      <c r="H61" s="596">
        <f>SUM(H62:H68)</f>
        <v>466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50</v>
      </c>
      <c r="E62" s="200" t="s">
        <v>192</v>
      </c>
      <c r="F62" s="93" t="s">
        <v>193</v>
      </c>
      <c r="G62" s="197">
        <v>2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670</v>
      </c>
      <c r="H64" s="196">
        <v>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804</v>
      </c>
      <c r="E65" s="89" t="s">
        <v>201</v>
      </c>
      <c r="F65" s="93" t="s">
        <v>202</v>
      </c>
      <c r="G65" s="197">
        <v>29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10</v>
      </c>
      <c r="D69" s="196">
        <v>3</v>
      </c>
      <c r="E69" s="201" t="s">
        <v>79</v>
      </c>
      <c r="F69" s="93" t="s">
        <v>216</v>
      </c>
      <c r="G69" s="197">
        <v>180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1065</v>
      </c>
      <c r="H71" s="598">
        <f>H59+H60+H61+H69+H70</f>
        <v>466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205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28+3</f>
        <v>31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246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1065</v>
      </c>
      <c r="H79" s="600">
        <f>H71+H73+H75+H77</f>
        <v>466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262</v>
      </c>
      <c r="D94" s="602">
        <f>D65+D76+D85+D92+D93</f>
        <v>814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15458</v>
      </c>
      <c r="D95" s="604">
        <f>D94+D56</f>
        <v>1050</v>
      </c>
      <c r="E95" s="229" t="s">
        <v>942</v>
      </c>
      <c r="F95" s="489" t="s">
        <v>268</v>
      </c>
      <c r="G95" s="603">
        <f>G37+G40+G56+G79</f>
        <v>15458</v>
      </c>
      <c r="H95" s="604">
        <f>H37+H40+H56+H79</f>
        <v>1050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42786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Александрова Илиева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Деница Димитрова Кукушева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2</v>
      </c>
      <c r="E12" s="194" t="s">
        <v>277</v>
      </c>
      <c r="F12" s="240" t="s">
        <v>278</v>
      </c>
      <c r="G12" s="316">
        <v>295</v>
      </c>
      <c r="H12" s="317"/>
    </row>
    <row r="13" spans="1:8" ht="15.75">
      <c r="A13" s="194" t="s">
        <v>279</v>
      </c>
      <c r="B13" s="190" t="s">
        <v>280</v>
      </c>
      <c r="C13" s="316">
        <f>57-2</f>
        <v>55</v>
      </c>
      <c r="D13" s="317">
        <v>35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12</v>
      </c>
      <c r="H14" s="317">
        <v>4</v>
      </c>
    </row>
    <row r="15" spans="1:8" ht="15.75">
      <c r="A15" s="194" t="s">
        <v>287</v>
      </c>
      <c r="B15" s="190" t="s">
        <v>288</v>
      </c>
      <c r="C15" s="316">
        <v>6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307</v>
      </c>
      <c r="H16" s="629">
        <f>SUM(H12:H15)</f>
        <v>4</v>
      </c>
    </row>
    <row r="17" spans="1:8" ht="31.5">
      <c r="A17" s="194" t="s">
        <v>293</v>
      </c>
      <c r="B17" s="190" t="s">
        <v>294</v>
      </c>
      <c r="C17" s="316">
        <v>358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-14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1+12+1</f>
        <v>14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434</v>
      </c>
      <c r="D22" s="629">
        <f>SUM(D12:D18)+D19</f>
        <v>28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2938</v>
      </c>
      <c r="H24" s="317"/>
    </row>
    <row r="25" spans="1:8" ht="31.5">
      <c r="A25" s="194" t="s">
        <v>316</v>
      </c>
      <c r="B25" s="237" t="s">
        <v>317</v>
      </c>
      <c r="C25" s="316">
        <v>124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2938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567</v>
      </c>
      <c r="D31" s="635">
        <f>D29+D22</f>
        <v>28</v>
      </c>
      <c r="E31" s="251" t="s">
        <v>824</v>
      </c>
      <c r="F31" s="266" t="s">
        <v>331</v>
      </c>
      <c r="G31" s="253">
        <f>G16+G18+G27</f>
        <v>3245</v>
      </c>
      <c r="H31" s="254">
        <f>H16+H18+H27</f>
        <v>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2678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567</v>
      </c>
      <c r="D36" s="637">
        <f>D31-D34+D35</f>
        <v>28</v>
      </c>
      <c r="E36" s="262" t="s">
        <v>346</v>
      </c>
      <c r="F36" s="256" t="s">
        <v>347</v>
      </c>
      <c r="G36" s="267">
        <f>G35-G34+G31</f>
        <v>3245</v>
      </c>
      <c r="H36" s="268">
        <f>H35-H34+H31</f>
        <v>4</v>
      </c>
    </row>
    <row r="37" spans="1:8" ht="15.75">
      <c r="A37" s="261" t="s">
        <v>348</v>
      </c>
      <c r="B37" s="231" t="s">
        <v>349</v>
      </c>
      <c r="C37" s="634">
        <f>IF((G36-C36)&gt;0,G36-C36,0)</f>
        <v>2678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2678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2678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24</v>
      </c>
    </row>
    <row r="45" spans="1:8" ht="16.5" thickBot="1">
      <c r="A45" s="270" t="s">
        <v>371</v>
      </c>
      <c r="B45" s="271" t="s">
        <v>372</v>
      </c>
      <c r="C45" s="630">
        <f>C36+C38+C42</f>
        <v>3245</v>
      </c>
      <c r="D45" s="631">
        <f>D36+D38+D42</f>
        <v>28</v>
      </c>
      <c r="E45" s="270" t="s">
        <v>373</v>
      </c>
      <c r="F45" s="272" t="s">
        <v>374</v>
      </c>
      <c r="G45" s="630">
        <f>G42+G36</f>
        <v>3245</v>
      </c>
      <c r="H45" s="631">
        <f>H42+H36</f>
        <v>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42786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Александрова Илиева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Деница Димитрова Кукушева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63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f>-31+1+6+3-300+5</f>
        <v>-316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-4-3+2</f>
        <v>-5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98-57</f>
        <v>41</v>
      </c>
      <c r="D15" s="196">
        <v>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35-1-4-14</f>
        <v>16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-201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-11150-74+300</f>
        <v>-10924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-10927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11300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-110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-43-1-5</f>
        <v>-49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11141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</v>
      </c>
      <c r="D44" s="307">
        <f>D43+D33+D21</f>
        <v>-7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42786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Александрова Илиева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Деница Димитрова Кукушева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7" sqref="I17: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521</v>
      </c>
      <c r="J13" s="584">
        <f>'1-Баланс'!H30+'1-Баланс'!H33</f>
        <v>-587</v>
      </c>
      <c r="K13" s="585"/>
      <c r="L13" s="584">
        <f>SUM(C13:K13)</f>
        <v>584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521</v>
      </c>
      <c r="J17" s="653">
        <f t="shared" si="2"/>
        <v>-587</v>
      </c>
      <c r="K17" s="653">
        <f t="shared" si="2"/>
        <v>0</v>
      </c>
      <c r="L17" s="584">
        <f t="shared" si="1"/>
        <v>584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2678</v>
      </c>
      <c r="J18" s="584">
        <f>+'1-Баланс'!G33</f>
        <v>0</v>
      </c>
      <c r="K18" s="585"/>
      <c r="L18" s="584">
        <f t="shared" si="1"/>
        <v>2678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3199</v>
      </c>
      <c r="J31" s="653">
        <f t="shared" si="6"/>
        <v>-587</v>
      </c>
      <c r="K31" s="653">
        <f t="shared" si="6"/>
        <v>0</v>
      </c>
      <c r="L31" s="584">
        <f t="shared" si="1"/>
        <v>3262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3199</v>
      </c>
      <c r="J34" s="587">
        <f t="shared" si="7"/>
        <v>-587</v>
      </c>
      <c r="K34" s="587">
        <f t="shared" si="7"/>
        <v>0</v>
      </c>
      <c r="L34" s="651">
        <f t="shared" si="1"/>
        <v>3262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42786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Александрова Илиева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Деница Димитрова Кукушева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42786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Александрова Илиева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Деница Димитрова Кукушева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J20" sqref="J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236</v>
      </c>
      <c r="E20" s="328">
        <f>11500+74+396+52</f>
        <v>12022</v>
      </c>
      <c r="F20" s="328"/>
      <c r="G20" s="329">
        <f t="shared" si="2"/>
        <v>12258</v>
      </c>
      <c r="H20" s="328">
        <v>3074</v>
      </c>
      <c r="I20" s="328">
        <v>136</v>
      </c>
      <c r="J20" s="329">
        <f t="shared" si="3"/>
        <v>15196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15196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236</v>
      </c>
      <c r="E42" s="349">
        <f>E19+E20+E21+E27+E40+E41</f>
        <v>12022</v>
      </c>
      <c r="F42" s="349">
        <f aca="true" t="shared" si="11" ref="F42:R42">F19+F20+F21+F27+F40+F41</f>
        <v>0</v>
      </c>
      <c r="G42" s="349">
        <f t="shared" si="11"/>
        <v>12258</v>
      </c>
      <c r="H42" s="349">
        <f t="shared" si="11"/>
        <v>3074</v>
      </c>
      <c r="I42" s="349">
        <f t="shared" si="11"/>
        <v>136</v>
      </c>
      <c r="J42" s="349">
        <f t="shared" si="11"/>
        <v>15196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15196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42786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Александрова Илиева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Деница Димитрова Кукушева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E20" unlockedFormula="1"/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49">
      <selection activeCell="F60" sqref="F6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</v>
      </c>
      <c r="D30" s="368">
        <v>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205</v>
      </c>
      <c r="D35" s="362">
        <f>SUM(D36:D39)</f>
        <v>205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205</v>
      </c>
      <c r="D37" s="368">
        <v>205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28+3</f>
        <v>31</v>
      </c>
      <c r="D44" s="368"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246</v>
      </c>
      <c r="D45" s="438">
        <f>D26+D30+D31+D33+D32+D34+D35+D40</f>
        <v>246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246</v>
      </c>
      <c r="D46" s="444">
        <f>D45+D23+D21+D11</f>
        <v>246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11131</v>
      </c>
      <c r="D58" s="138">
        <f>D59+D61</f>
        <v>0</v>
      </c>
      <c r="E58" s="136">
        <f t="shared" si="1"/>
        <v>11131</v>
      </c>
      <c r="F58" s="398">
        <f>F59+F61</f>
        <v>14315</v>
      </c>
    </row>
    <row r="59" spans="1:6" ht="15.75">
      <c r="A59" s="370" t="s">
        <v>671</v>
      </c>
      <c r="B59" s="135" t="s">
        <v>672</v>
      </c>
      <c r="C59" s="197">
        <f>11300-169</f>
        <v>11131</v>
      </c>
      <c r="D59" s="197"/>
      <c r="E59" s="136">
        <f t="shared" si="1"/>
        <v>11131</v>
      </c>
      <c r="F59" s="196">
        <v>14315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11131</v>
      </c>
      <c r="D68" s="435">
        <f>D54+D58+D63+D64+D65+D66</f>
        <v>0</v>
      </c>
      <c r="E68" s="436">
        <f t="shared" si="1"/>
        <v>11131</v>
      </c>
      <c r="F68" s="437">
        <f>F54+F58+F63+F64+F65+F66</f>
        <v>14315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184</v>
      </c>
      <c r="D77" s="138">
        <f>D78+D80</f>
        <v>184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169+14+1</f>
        <v>184</v>
      </c>
      <c r="D78" s="197">
        <f>169+14+1</f>
        <v>184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701</v>
      </c>
      <c r="D87" s="134">
        <f>SUM(D88:D92)+D96</f>
        <v>701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670</v>
      </c>
      <c r="D89" s="197">
        <v>670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29</v>
      </c>
      <c r="D90" s="197">
        <v>29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180</v>
      </c>
      <c r="D97" s="197">
        <v>180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1065</v>
      </c>
      <c r="D98" s="433">
        <f>D87+D82+D77+D73+D97</f>
        <v>1065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12196</v>
      </c>
      <c r="D99" s="427">
        <f>D98+D70+D68</f>
        <v>1065</v>
      </c>
      <c r="E99" s="427">
        <f>E98+E70+E68</f>
        <v>11131</v>
      </c>
      <c r="F99" s="428">
        <f>F98+F70+F68</f>
        <v>14315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42786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Александрова Илиева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Деница Димитрова Кукушева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8" sqref="C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42786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Александрова Илиева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Деница Димитрова Кукушева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2017-03-22T08:42:30Z</cp:lastPrinted>
  <dcterms:created xsi:type="dcterms:W3CDTF">2006-09-16T00:00:00Z</dcterms:created>
  <dcterms:modified xsi:type="dcterms:W3CDTF">2017-03-28T14:06:37Z</dcterms:modified>
  <cp:category/>
  <cp:version/>
  <cp:contentType/>
  <cp:contentStatus/>
</cp:coreProperties>
</file>