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45" windowWidth="10800" windowHeight="34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<sst xmlns="http://schemas.openxmlformats.org/spreadsheetml/2006/main" count="1071" uniqueCount="879">
  <si>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</si>
  <si>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</si>
  <si>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</si>
  <si>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</si>
  <si>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</si>
  <si>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</si>
  <si>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</si>
  <si>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</si>
  <si>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</si>
  <si>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</si>
  <si>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</si>
  <si>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</si>
  <si>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</si>
  <si>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</si>
  <si>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</si>
  <si>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</si>
  <si>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</si>
  <si>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</si>
  <si>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</si>
  <si>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</si>
  <si>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</si>
  <si>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</si>
  <si>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</si>
  <si>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</si>
  <si>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</si>
  <si>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</si>
  <si>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</si>
  <si>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</si>
  <si>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</si>
  <si>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</si>
  <si>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</si>
  <si>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</si>
  <si>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</si>
  <si>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</si>
  <si>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</si>
  <si>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</si>
  <si>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</si>
  <si>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</si>
  <si>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</si>
  <si>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</si>
  <si>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</si>
  <si>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</si>
  <si>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</si>
  <si>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</si>
  <si>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</si>
  <si>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</si>
  <si>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</si>
  <si>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</si>
  <si>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</si>
  <si>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</si>
  <si>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</si>
  <si>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</si>
  <si>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</si>
  <si>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</si>
  <si>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</si>
  <si>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</si>
  <si>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</si>
  <si>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</si>
  <si>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</si>
  <si>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</si>
  <si>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</si>
  <si>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</si>
  <si>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</si>
  <si>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</si>
  <si>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</si>
  <si>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</si>
  <si>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</si>
  <si>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</si>
  <si>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</si>
  <si>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</si>
  <si>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</si>
  <si>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</si>
  <si>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</si>
  <si>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</si>
  <si>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</si>
  <si>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</si>
  <si>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</si>
  <si>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</si>
  <si>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</si>
  <si>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</si>
  <si>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</si>
  <si>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</si>
  <si>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</si>
  <si>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</si>
  <si>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</si>
  <si>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</si>
  <si>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</si>
  <si>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</si>
  <si>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</si>
  <si>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</si>
  <si>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</si>
  <si>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</si>
  <si>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</si>
  <si>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</si>
  <si>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</si>
  <si>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</si>
  <si>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</si>
  <si>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</si>
  <si>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</si>
  <si>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</si>
  <si>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</si>
  <si>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</si>
  <si>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</si>
  <si>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</si>
  <si>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</si>
  <si>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</si>
  <si>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</si>
  <si>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</si>
  <si>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</si>
  <si>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</si>
  <si>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</si>
  <si>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</si>
  <si>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</si>
  <si>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</si>
  <si>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</si>
  <si>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</si>
  <si>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</si>
  <si>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</si>
  <si>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</si>
  <si>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</si>
  <si>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</si>
  <si>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</si>
  <si>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</si>
  <si>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</si>
  <si>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</si>
  <si>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</si>
  <si>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</si>
  <si>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</si>
  <si>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</si>
  <si>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</si>
  <si>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</si>
  <si>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</si>
  <si>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</si>
  <si>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</si>
  <si>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</si>
  <si>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</si>
  <si>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</si>
  <si>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</si>
  <si>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</si>
  <si>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</si>
  <si>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</si>
  <si>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</si>
  <si>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</si>
  <si>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</si>
  <si>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</si>
  <si>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</si>
  <si>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</si>
  <si>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</si>
  <si>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</si>
  <si>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</si>
  <si>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</si>
  <si>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</si>
  <si>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</si>
  <si>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</si>
  <si>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</si>
  <si>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</si>
  <si>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</si>
  <si>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</si>
  <si>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</si>
  <si>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</si>
  <si>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</si>
  <si>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</si>
  <si>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</si>
  <si>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</si>
  <si>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</si>
  <si>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</si>
  <si>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</si>
  <si>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</si>
  <si>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</si>
  <si>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</si>
  <si>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</si>
  <si>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</si>
  <si>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</si>
  <si>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</si>
  <si>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</si>
  <si>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</si>
  <si>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</si>
  <si>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</si>
  <si>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</si>
  <si>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</si>
  <si>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</si>
  <si>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</si>
  <si>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</si>
  <si>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</si>
  <si>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</si>
  <si>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</si>
  <si>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</si>
  <si>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</si>
  <si>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</si>
  <si>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</si>
  <si>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</si>
  <si>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</si>
  <si>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</si>
  <si>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</si>
  <si>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</si>
  <si>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</si>
  <si>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</si>
  <si>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</si>
  <si>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</si>
  <si>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</si>
  <si>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</si>
  <si>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</si>
  <si>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</si>
  <si>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</si>
  <si>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</si>
  <si>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</si>
  <si>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</si>
  <si>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</si>
  <si>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</si>
  <si>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</si>
  <si>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</si>
  <si>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</si>
  <si>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</si>
  <si>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</si>
  <si>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</si>
  <si>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</si>
  <si>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</si>
  <si>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</si>
  <si>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</si>
  <si>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</si>
  <si>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</si>
  <si>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</si>
  <si>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</si>
  <si>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</si>
  <si>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</si>
  <si>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</si>
  <si>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</si>
  <si>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</si>
  <si>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</si>
  <si>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</si>
  <si>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</si>
  <si>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</si>
  <si>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</si>
  <si>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</si>
  <si>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</si>
  <si>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</si>
  <si>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</si>
  <si>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</si>
  <si>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</si>
  <si>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</si>
  <si>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</si>
  <si>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</si>
  <si>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</si>
  <si>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</si>
  <si>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</si>
  <si>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</si>
  <si>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</si>
  <si>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</si>
  <si>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</si>
  <si>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</si>
  <si>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</si>
  <si>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</si>
  <si>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</si>
  <si>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</si>
  <si>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</si>
  <si>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</si>
  <si>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</si>
  <si>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</si>
  <si>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</si>
  <si>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</si>
  <si>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</si>
  <si>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</si>
  <si>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</si>
  <si>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</si>
  <si>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</si>
  <si>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</si>
  <si>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</si>
  <si>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</si>
  <si>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</si>
  <si>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</si>
  <si>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</si>
  <si>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</si>
  <si>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</si>
  <si>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</si>
  <si>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</si>
  <si>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</si>
  <si>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</si>
  <si>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</si>
  <si>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</si>
  <si>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</si>
  <si>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</si>
  <si>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</si>
  <si>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</si>
  <si>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</si>
  <si>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</si>
  <si>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</si>
  <si>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</si>
  <si>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</si>
  <si>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</si>
  <si>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</si>
  <si>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</si>
  <si>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</si>
  <si>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</si>
  <si>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</si>
  <si>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</si>
  <si>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</si>
  <si>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</si>
  <si>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</si>
  <si>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</si>
  <si>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</si>
  <si>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</si>
  <si>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</si>
  <si>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</si>
  <si>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</si>
  <si>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</si>
  <si>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</si>
  <si>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</si>
  <si>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</si>
  <si>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</si>
  <si>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</si>
  <si>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</si>
  <si>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</si>
  <si>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</si>
  <si>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</si>
  <si>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</si>
  <si>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</si>
  <si>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</si>
  <si>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</si>
  <si>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</si>
  <si>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</si>
  <si>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</si>
  <si>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</si>
  <si>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</si>
  <si>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</si>
  <si>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</si>
  <si>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</si>
  <si>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</si>
  <si>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</si>
  <si>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</si>
  <si>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</si>
  <si>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</si>
  <si>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</si>
  <si>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</si>
  <si>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</si>
  <si>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</si>
  <si>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</si>
  <si>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</si>
  <si>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</si>
  <si>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</si>
  <si>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</si>
  <si>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</si>
  <si>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</si>
  <si>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</si>
  <si>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</si>
  <si>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</si>
  <si>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</si>
  <si>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</si>
  <si>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</si>
  <si>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</si>
  <si>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</si>
  <si>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</si>
  <si>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</si>
  <si>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</si>
  <si>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</si>
  <si>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</si>
  <si>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</si>
  <si>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</si>
  <si>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</si>
  <si>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</si>
  <si>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</si>
  <si>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</si>
  <si>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</si>
  <si>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</si>
  <si>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</si>
  <si>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</si>
  <si>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</si>
  <si>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</si>
  <si>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</si>
  <si>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</si>
  <si>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</si>
  <si>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</si>
  <si>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</si>
  <si>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</si>
  <si>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</si>
  <si>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</si>
  <si>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</si>
  <si>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</si>
  <si>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</si>
  <si>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</si>
  <si>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</si>
  <si>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</si>
  <si>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</si>
  <si>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</si>
  <si>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</si>
  <si>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</si>
  <si>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</si>
  <si>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</si>
  <si>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</si>
  <si>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</si>
  <si>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</si>
  <si>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</si>
  <si>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</si>
  <si>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</si>
  <si>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</si>
  <si>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</si>
  <si>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</si>
  <si>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</si>
  <si>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</si>
  <si>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</si>
  <si>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</si>
  <si>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</si>
  <si>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</si>
  <si>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</si>
  <si>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</si>
  <si>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</si>
  <si>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</si>
  <si>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</si>
  <si>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</si>
  <si>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</si>
  <si>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</si>
  <si>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</si>
  <si>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</si>
  <si>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</si>
  <si>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</si>
  <si>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</si>
  <si>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</si>
  <si>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</si>
  <si>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</si>
  <si>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</si>
  <si>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</si>
  <si>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</si>
  <si>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</si>
  <si>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</si>
  <si>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</si>
  <si>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</si>
  <si>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</si>
  <si>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</si>
  <si>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</si>
  <si>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</si>
  <si>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</si>
  <si>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</si>
  <si>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</si>
  <si>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</si>
  <si>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</si>
  <si>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</si>
  <si>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</si>
  <si>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</si>
  <si>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</si>
  <si>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</si>
  <si>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</si>
  <si>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</si>
  <si>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</si>
  <si>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</si>
  <si>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</si>
  <si>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</si>
  <si>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</si>
  <si>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</si>
  <si>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</si>
  <si>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</si>
  <si>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</si>
  <si>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</si>
  <si>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</si>
  <si>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</si>
  <si>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</si>
  <si>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</si>
  <si>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</si>
  <si>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</si>
  <si>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</si>
  <si>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</si>
  <si>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</si>
  <si>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</si>
  <si>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</si>
  <si>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</si>
  <si>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</si>
  <si>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</si>
  <si>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</si>
  <si>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</si>
  <si>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</si>
  <si>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</si>
  <si>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</si>
  <si>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</si>
  <si>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</si>
  <si>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</si>
  <si>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</si>
  <si>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</si>
  <si>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</si>
  <si>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</si>
  <si>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</si>
  <si>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</si>
  <si>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</si>
  <si>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</si>
  <si>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</si>
  <si>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</si>
  <si>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</si>
  <si>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</si>
  <si>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</si>
  <si>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</si>
  <si>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</si>
  <si>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</si>
  <si>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</si>
  <si>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</si>
  <si>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</si>
  <si>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</si>
  <si>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</si>
  <si>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</si>
  <si>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</si>
  <si>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</si>
  <si>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</si>
  <si>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</si>
  <si>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</si>
  <si>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</si>
  <si>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</si>
  <si>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</si>
  <si>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</si>
  <si>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</si>
  <si>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</si>
  <si>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</si>
  <si>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</si>
  <si>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</si>
  <si>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</si>
  <si>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</si>
  <si>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</si>
  <si>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</si>
  <si>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</si>
  <si>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</si>
  <si>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</si>
  <si>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</si>
  <si>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</si>
  <si>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</si>
  <si>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</si>
  <si>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</si>
  <si>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</si>
  <si>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</si>
  <si>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</si>
  <si>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</si>
  <si>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</si>
  <si>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</si>
  <si>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</si>
  <si>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</si>
  <si>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</si>
  <si>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</si>
  <si>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</si>
  <si>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</si>
  <si>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>~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</si>
  <si>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</si>
  <si>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</si>
  <si>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</si>
  <si>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</si>
  <si>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</si>
  <si>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</si>
  <si>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</si>
  <si>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</si>
  <si>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</si>
  <si>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</si>
  <si>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</si>
  <si>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</si>
  <si>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</si>
  <si>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</si>
  <si>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</si>
  <si>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</si>
  <si>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</si>
  <si>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</si>
  <si>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</si>
  <si>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</si>
  <si>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</si>
  <si>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</si>
  <si>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</si>
  <si>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</si>
  <si>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</si>
  <si>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</si>
  <si>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</si>
  <si>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</si>
  <si>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</si>
  <si>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</si>
  <si>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</si>
  <si>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</si>
  <si>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</si>
  <si>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</si>
  <si>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</si>
  <si>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</si>
  <si>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</si>
  <si>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</si>
  <si>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</si>
  <si>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</si>
  <si>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</si>
  <si>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</si>
  <si>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</si>
  <si>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</si>
  <si>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</si>
  <si>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</si>
  <si>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</si>
  <si>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</si>
  <si>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</si>
  <si>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</si>
  <si>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</si>
  <si>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</si>
  <si>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</si>
  <si>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</si>
  <si>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</si>
  <si>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</si>
  <si>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</si>
  <si>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</si>
  <si>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</si>
  <si>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</si>
  <si>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</si>
  <si>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</si>
  <si>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</si>
  <si>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</si>
  <si>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</si>
  <si>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</si>
  <si>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</si>
  <si>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</si>
  <si>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</si>
  <si>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</si>
  <si>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</si>
  <si>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</si>
  <si>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</si>
  <si>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</si>
  <si>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</si>
  <si>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</si>
  <si>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</si>
  <si>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</si>
  <si>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</si>
  <si>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</si>
  <si>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</si>
  <si>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</si>
  <si>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</si>
  <si>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</si>
  <si>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</si>
  <si>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</si>
  <si>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</si>
  <si>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</si>
  <si>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</si>
  <si>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</si>
  <si>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</si>
  <si>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/З.Първанова/</t>
  </si>
  <si>
    <t>/М.Колчев/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</si>
  <si>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</si>
  <si>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</si>
  <si>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</si>
  <si>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</si>
  <si>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</si>
  <si>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</si>
  <si>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</si>
  <si>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</si>
  <si>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</si>
  <si>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</si>
  <si>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</si>
  <si>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</si>
  <si>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</si>
  <si>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</si>
  <si>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</si>
  <si>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</si>
  <si>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</si>
  <si>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</si>
  <si>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</si>
  <si>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</si>
  <si>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</si>
  <si>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</si>
  <si>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</si>
  <si>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</si>
  <si>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</si>
  <si>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</si>
  <si>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</si>
  <si>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</si>
  <si>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</si>
  <si>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</si>
  <si>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</si>
  <si>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</si>
  <si>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</si>
  <si>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</si>
  <si>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</si>
  <si>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</si>
  <si>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</si>
  <si>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</si>
  <si>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</si>
  <si>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</si>
  <si>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</si>
  <si>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</si>
  <si>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</si>
  <si>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</si>
  <si>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</si>
  <si>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</si>
  <si>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</si>
  <si>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</si>
  <si>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</si>
  <si>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</si>
  <si>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</si>
  <si>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</si>
  <si>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</si>
  <si>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</si>
  <si>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</si>
  <si>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</si>
  <si>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</si>
  <si>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</si>
  <si>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</si>
  <si>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</si>
  <si>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</si>
  <si>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</si>
  <si>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</si>
  <si>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</si>
  <si>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</si>
  <si>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</si>
  <si>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</si>
  <si>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</si>
  <si>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</si>
  <si>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</si>
  <si>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</si>
  <si>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</si>
  <si>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</si>
  <si>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</si>
  <si>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</si>
  <si>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</si>
  <si>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</si>
  <si>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</si>
  <si>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</si>
  <si>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</si>
  <si>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</si>
  <si>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</si>
  <si>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</si>
  <si>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</si>
  <si>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</si>
  <si>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</si>
  <si>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</si>
  <si>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</si>
  <si>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</si>
  <si>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</si>
  <si>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</si>
  <si>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</si>
  <si>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</si>
  <si>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</si>
  <si>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</si>
  <si>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</si>
  <si>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</si>
  <si>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</si>
  <si>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</si>
  <si>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</si>
  <si>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</si>
  <si>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</si>
  <si>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</si>
  <si>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</si>
  <si>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</si>
  <si>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</si>
  <si>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</si>
  <si>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</si>
  <si>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</si>
  <si>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</si>
  <si>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</si>
  <si>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</si>
  <si>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</si>
  <si>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</si>
  <si>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</si>
  <si>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</si>
  <si>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</si>
  <si>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</si>
  <si>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</si>
  <si>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</si>
  <si>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</si>
  <si>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</si>
  <si>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</si>
  <si>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</si>
  <si>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</si>
  <si>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</si>
  <si>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</si>
  <si>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</si>
  <si>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</si>
  <si>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</si>
  <si>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</si>
  <si>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</si>
  <si>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</si>
  <si>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</si>
  <si>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</si>
  <si>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</si>
  <si>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</si>
  <si>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</si>
  <si>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</si>
  <si>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</si>
  <si>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</si>
  <si>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</si>
  <si>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</si>
  <si>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</si>
  <si>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</si>
  <si>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</si>
  <si>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</si>
  <si>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</si>
  <si>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</si>
  <si>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</si>
  <si>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</si>
  <si>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</si>
  <si>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</si>
  <si>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</si>
  <si>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</si>
  <si>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</si>
  <si>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</si>
  <si>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</si>
  <si>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</si>
  <si>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</si>
  <si>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</si>
  <si>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</si>
  <si>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</si>
  <si>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</si>
  <si>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</si>
  <si>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</si>
  <si>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</si>
  <si>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</si>
  <si>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</si>
  <si>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</si>
  <si>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</si>
  <si>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</si>
  <si>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З.Първанова</t>
  </si>
  <si>
    <t>Ръководител: М.Колчев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</si>
  <si>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</si>
  <si>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</si>
  <si>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</si>
  <si>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</si>
  <si>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</si>
  <si>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</si>
  <si>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</si>
  <si>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</si>
  <si>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</si>
  <si>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</si>
  <si>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</si>
  <si>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</si>
  <si>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</si>
  <si>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</si>
  <si>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</si>
  <si>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</si>
  <si>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</si>
  <si>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</si>
  <si>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</si>
  <si>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</si>
  <si>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</si>
  <si>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</si>
  <si>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</si>
  <si>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</si>
  <si>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</si>
  <si>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</si>
  <si>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</si>
  <si>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</si>
  <si>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</si>
  <si>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</si>
  <si>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</si>
  <si>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</si>
  <si>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</si>
  <si>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</si>
  <si>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</si>
  <si>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</si>
  <si>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</si>
  <si>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</si>
  <si>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</si>
  <si>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</si>
  <si>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</si>
  <si>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</si>
  <si>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</si>
  <si>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</si>
  <si>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</si>
  <si>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</si>
  <si>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</si>
  <si>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</si>
  <si>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</si>
  <si>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</si>
  <si>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</si>
  <si>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</si>
  <si>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</si>
  <si>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</si>
  <si>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</si>
  <si>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</si>
  <si>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КК"БОЛДУМОР"</t>
  </si>
  <si>
    <t>2.ФОНД "ИНДУСТРИЯ"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</si>
  <si>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</si>
  <si>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</si>
  <si>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</si>
  <si>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</si>
  <si>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</si>
  <si>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</si>
  <si>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</si>
  <si>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</si>
  <si>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</si>
  <si>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</si>
  <si>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</si>
  <si>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</si>
  <si>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</si>
  <si>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</si>
  <si>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3. ДРУГИ</t>
  </si>
  <si>
    <t>Дата на съставяне: 07.02.2013</t>
  </si>
  <si>
    <t xml:space="preserve">Дата  на съставяне:                                                                                    </t>
  </si>
  <si>
    <t xml:space="preserve">Дата на съставяне :         </t>
  </si>
  <si>
    <t>Дата на съставяне:</t>
  </si>
  <si>
    <t>Отчетен период:30.06.2015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</si>
</sst>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0" fillId="34" borderId="14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5" xfId="39" applyNumberFormat="1" applyFont="1" applyFill="1" applyBorder="1" applyAlignment="1" applyProtection="1">
      <alignment vertical="top" wrapText="1"/>
      <protection locked="0"/>
    </xf>
    <xf numFmtId="1" fontId="9" fillId="36" borderId="15" xfId="39" applyNumberFormat="1" applyFont="1" applyFill="1" applyBorder="1" applyAlignment="1" applyProtection="1">
      <alignment vertical="top" wrapText="1"/>
      <protection locked="0"/>
    </xf>
    <xf numFmtId="1" fontId="9" fillId="0" borderId="15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5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5" xfId="39" applyNumberFormat="1" applyFont="1" applyFill="1" applyBorder="1" applyAlignment="1" applyProtection="1">
      <alignment vertical="top" wrapText="1"/>
      <protection locked="0"/>
    </xf>
    <xf numFmtId="1" fontId="9" fillId="0" borderId="16" xfId="39" applyNumberFormat="1" applyFont="1" applyBorder="1" applyAlignment="1" applyProtection="1">
      <alignment vertical="top" wrapText="1"/>
      <protection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7" fillId="0" borderId="15" xfId="39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39" applyNumberFormat="1" applyFont="1" applyBorder="1" applyAlignment="1" applyProtection="1">
      <alignment vertical="top" wrapText="1"/>
      <protection/>
    </xf>
    <xf numFmtId="1" fontId="9" fillId="0" borderId="20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21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2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4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21" xfId="42" applyFont="1" applyFill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7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6" xfId="42" applyNumberFormat="1" applyFont="1" applyBorder="1" applyAlignment="1">
      <alignment horizontal="centerContinuous" vertical="center" wrapText="1"/>
      <protection/>
    </xf>
    <xf numFmtId="49" fontId="10" fillId="0" borderId="17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5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6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6" fillId="37" borderId="10" xfId="39" applyNumberFormat="1" applyFont="1" applyFill="1" applyBorder="1" applyAlignment="1" applyProtection="1">
      <alignment vertical="top"/>
      <protection/>
    </xf>
    <xf numFmtId="1" fontId="4" fillId="0" borderId="16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6" xfId="39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39" applyNumberFormat="1" applyFont="1" applyFill="1" applyBorder="1" applyAlignment="1" applyProtection="1">
      <alignment vertical="top"/>
      <protection/>
    </xf>
    <xf numFmtId="0" fontId="16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6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11" fillId="0" borderId="22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5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0" fontId="15" fillId="37" borderId="10" xfId="39" applyFont="1" applyFill="1" applyBorder="1" applyAlignment="1" applyProtection="1">
      <alignment horizontal="left" vertical="top" wrapText="1"/>
      <protection/>
    </xf>
    <xf numFmtId="1" fontId="15" fillId="37" borderId="10" xfId="39" applyNumberFormat="1" applyFont="1" applyFill="1" applyBorder="1" applyAlignment="1" applyProtection="1">
      <alignment vertical="top" wrapText="1"/>
      <protection/>
    </xf>
    <xf numFmtId="0" fontId="15" fillId="37" borderId="37" xfId="39" applyFont="1" applyFill="1" applyBorder="1" applyAlignment="1" applyProtection="1">
      <alignment horizontal="left" vertical="top" wrapText="1"/>
      <protection/>
    </xf>
    <xf numFmtId="0" fontId="15" fillId="37" borderId="29" xfId="39" applyFont="1" applyFill="1" applyBorder="1" applyAlignment="1" applyProtection="1">
      <alignment vertical="top" wrapText="1"/>
      <protection/>
    </xf>
    <xf numFmtId="0" fontId="15" fillId="37" borderId="38" xfId="39" applyFont="1" applyFill="1" applyBorder="1" applyAlignment="1" applyProtection="1">
      <alignment vertical="top" wrapText="1"/>
      <protection/>
    </xf>
    <xf numFmtId="49" fontId="15" fillId="37" borderId="36" xfId="39" applyNumberFormat="1" applyFont="1" applyFill="1" applyBorder="1" applyAlignment="1" applyProtection="1">
      <alignment vertical="center" wrapText="1"/>
      <protection/>
    </xf>
    <xf numFmtId="0" fontId="15" fillId="37" borderId="10" xfId="39" applyFont="1" applyFill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left" wrapText="1"/>
      <protection locked="0"/>
    </xf>
    <xf numFmtId="3" fontId="10" fillId="0" borderId="14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7" fillId="0" borderId="0" xfId="41" applyFont="1" applyBorder="1" applyAlignment="1">
      <alignment vertical="center" wrapText="1"/>
      <protection/>
    </xf>
    <xf numFmtId="0" fontId="17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49" fontId="18" fillId="0" borderId="10" xfId="41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8" applyFont="1">
      <alignment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0" xfId="38" applyFont="1">
      <alignment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8" applyFont="1" applyProtection="1">
      <alignment/>
      <protection/>
    </xf>
    <xf numFmtId="0" fontId="11" fillId="0" borderId="10" xfId="37" applyFont="1" applyBorder="1" applyAlignment="1" applyProtection="1">
      <alignment/>
      <protection/>
    </xf>
    <xf numFmtId="0" fontId="11" fillId="0" borderId="10" xfId="37" applyFont="1" applyBorder="1" applyAlignment="1" applyProtection="1">
      <alignment wrapText="1"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vertical="center" wrapText="1"/>
      <protection/>
    </xf>
    <xf numFmtId="1" fontId="11" fillId="33" borderId="2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0" borderId="10" xfId="37" applyNumberFormat="1" applyFont="1" applyBorder="1" applyAlignment="1" applyProtection="1">
      <alignment vertical="center" wrapText="1"/>
      <protection/>
    </xf>
    <xf numFmtId="0" fontId="11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1" fillId="0" borderId="0" xfId="38" applyFont="1" applyAlignment="1" applyProtection="1">
      <alignment/>
      <protection locked="0"/>
    </xf>
    <xf numFmtId="1" fontId="11" fillId="0" borderId="0" xfId="38" applyNumberFormat="1" applyFont="1" applyProtection="1">
      <alignment/>
      <protection locked="0"/>
    </xf>
    <xf numFmtId="0" fontId="11" fillId="0" borderId="0" xfId="34" applyFont="1" applyAlignment="1">
      <alignment horizontal="centerContinuous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1" fontId="11" fillId="0" borderId="0" xfId="38" applyNumberFormat="1" applyFont="1" applyProtection="1">
      <alignment/>
      <protection/>
    </xf>
    <xf numFmtId="0" fontId="11" fillId="0" borderId="0" xfId="34" applyFont="1" applyAlignment="1">
      <alignment/>
      <protection/>
    </xf>
    <xf numFmtId="0" fontId="10" fillId="0" borderId="0" xfId="37" applyFont="1" applyAlignment="1" applyProtection="1">
      <alignment horizontal="left" vertical="justify"/>
      <protection/>
    </xf>
    <xf numFmtId="0" fontId="11" fillId="0" borderId="0" xfId="37" applyFont="1" applyAlignment="1">
      <alignment horizontal="center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4" xfId="34" applyNumberFormat="1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0" fontId="10" fillId="0" borderId="10" xfId="34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0" xfId="34" applyFont="1" applyBorder="1" applyProtection="1">
      <alignment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8" applyFont="1" applyBorder="1">
      <alignment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4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0" fillId="0" borderId="0" xfId="38" applyFont="1" applyAlignment="1" applyProtection="1">
      <alignment horizontal="center"/>
      <protection/>
    </xf>
    <xf numFmtId="0" fontId="10" fillId="0" borderId="0" xfId="38" applyFont="1" applyAlignment="1">
      <alignment horizontal="center"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49" fontId="11" fillId="0" borderId="0" xfId="38" applyNumberFormat="1" applyFont="1">
      <alignment/>
      <protection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Protection="1">
      <alignment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2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0" fontId="10" fillId="0" borderId="0" xfId="38" applyFont="1" applyBorder="1" applyProtection="1">
      <alignment/>
      <protection/>
    </xf>
    <xf numFmtId="49" fontId="10" fillId="0" borderId="21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170" fontId="10" fillId="0" borderId="10" xfId="50" applyFont="1" applyBorder="1" applyAlignment="1" applyProtection="1">
      <alignment horizontal="centerContinuous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1" fillId="0" borderId="0" xfId="38" applyFont="1" applyBorder="1" applyProtection="1">
      <alignment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1" fontId="11" fillId="0" borderId="0" xfId="38" applyNumberFormat="1" applyFont="1" applyBorder="1" applyProtection="1">
      <alignment/>
      <protection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49" fontId="11" fillId="0" borderId="0" xfId="38" applyNumberFormat="1" applyFont="1" applyProtection="1">
      <alignment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7" applyFont="1" applyBorder="1" applyAlignment="1">
      <alignment vertical="justify"/>
      <protection/>
    </xf>
    <xf numFmtId="0" fontId="5" fillId="0" borderId="0" xfId="37" applyNumberFormat="1" applyFont="1" applyAlignment="1">
      <alignment horizontal="center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1" fontId="5" fillId="0" borderId="10" xfId="36" applyNumberFormat="1" applyFont="1" applyBorder="1" applyAlignment="1">
      <alignment horizontal="righ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0" fontId="5" fillId="0" borderId="0" xfId="38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1" fontId="11" fillId="0" borderId="0" xfId="38" applyNumberFormat="1" applyFont="1">
      <alignment/>
      <protection/>
    </xf>
    <xf numFmtId="14" fontId="11" fillId="0" borderId="0" xfId="40" applyNumberFormat="1" applyFont="1" applyAlignment="1" applyProtection="1">
      <alignment wrapText="1"/>
      <protection locked="0"/>
    </xf>
    <xf numFmtId="14" fontId="11" fillId="0" borderId="0" xfId="42" applyNumberFormat="1" applyFont="1" applyAlignment="1" applyProtection="1">
      <alignment wrapText="1"/>
      <protection locked="0"/>
    </xf>
    <xf numFmtId="14" fontId="11" fillId="0" borderId="0" xfId="38" applyNumberFormat="1" applyFont="1" applyProtection="1">
      <alignment/>
      <protection locked="0"/>
    </xf>
    <xf numFmtId="14" fontId="11" fillId="0" borderId="0" xfId="34" applyNumberFormat="1" applyFont="1" applyAlignment="1" applyProtection="1">
      <alignment horizontal="left" vertical="center" wrapText="1"/>
      <protection locked="0"/>
    </xf>
    <xf numFmtId="0" fontId="22" fillId="39" borderId="0" xfId="37" applyFont="1" applyFill="1" applyProtection="1">
      <alignment/>
      <protection locked="0"/>
    </xf>
    <xf numFmtId="0" fontId="11" fillId="40" borderId="10" xfId="37" applyFont="1" applyFill="1" applyBorder="1" applyAlignment="1" applyProtection="1">
      <alignment horizontal="center" vertical="center" wrapText="1"/>
      <protection/>
    </xf>
    <xf numFmtId="1" fontId="11" fillId="10" borderId="10" xfId="37" applyNumberFormat="1" applyFont="1" applyFill="1" applyBorder="1" applyAlignment="1" applyProtection="1">
      <alignment vertical="center" wrapText="1"/>
      <protection locked="0"/>
    </xf>
    <xf numFmtId="1" fontId="11" fillId="10" borderId="10" xfId="37" applyNumberFormat="1" applyFont="1" applyFill="1" applyBorder="1" applyAlignment="1" applyProtection="1">
      <alignment horizontal="center" vertical="center" wrapText="1"/>
      <protection locked="0"/>
    </xf>
    <xf numFmtId="1" fontId="12" fillId="10" borderId="10" xfId="3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6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center" vertical="center" wrapText="1"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 locked="0"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0" fontId="10" fillId="0" borderId="0" xfId="37" applyNumberFormat="1" applyFont="1" applyAlignment="1" applyProtection="1">
      <alignment horizontal="left" vertical="justify"/>
      <protection/>
    </xf>
    <xf numFmtId="0" fontId="9" fillId="0" borderId="0" xfId="37" applyFont="1" applyAlignment="1" applyProtection="1">
      <alignment horizontal="right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viloza-ad\&#1054;&#1058;&#1063;&#1045;&#1058;&#1048;\IND\2012\IND-01-06-2012\&#1060;&#1054;&#1056;&#1052;&#1048;\izprateni%20na%20ZARKA\Mezdinni_ind-01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Лист1"/>
    </sheetNames>
    <sheetDataSet>
      <sheetData sheetId="0">
        <row r="3">
          <cell r="E3" t="str">
            <v>"СВИЛОЗА" АД</v>
          </cell>
          <cell r="H3">
            <v>814191178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589" t="s">
        <v>1</v>
      </c>
      <c r="B3" s="590"/>
      <c r="C3" s="590"/>
      <c r="D3" s="590"/>
      <c r="E3" s="266" t="s">
        <v>158</v>
      </c>
      <c r="F3" s="112" t="s">
        <v>2</v>
      </c>
      <c r="G3" s="77"/>
      <c r="H3" s="265" t="s">
        <v>532</v>
      </c>
    </row>
    <row r="4" spans="1:8" ht="15">
      <c r="A4" s="589" t="s">
        <v>531</v>
      </c>
      <c r="B4" s="595"/>
      <c r="C4" s="595"/>
      <c r="D4" s="595"/>
      <c r="E4" s="287" t="s">
        <v>158</v>
      </c>
      <c r="F4" s="591" t="s">
        <v>3</v>
      </c>
      <c r="G4" s="592"/>
      <c r="H4" s="265">
        <v>455</v>
      </c>
    </row>
    <row r="5" spans="1:8" ht="15">
      <c r="A5" s="589" t="s">
        <v>878</v>
      </c>
      <c r="B5" s="590"/>
      <c r="C5" s="590"/>
      <c r="D5" s="590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1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v>1670</v>
      </c>
      <c r="D11" s="56">
        <v>1662</v>
      </c>
      <c r="E11" s="132" t="s">
        <v>21</v>
      </c>
      <c r="F11" s="137" t="s">
        <v>22</v>
      </c>
      <c r="G11" s="57">
        <f>31789-34</f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v>7499</v>
      </c>
      <c r="D12" s="56">
        <v>7707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f>72701-348-8-176</f>
        <v>72169</v>
      </c>
      <c r="D13" s="56">
        <v>76898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f>7382-178-6</f>
        <v>7198</v>
      </c>
      <c r="D14" s="56">
        <v>7399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f>178+348+176</f>
        <v>702</v>
      </c>
      <c r="D15" s="56">
        <v>639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>
        <f>6+8</f>
        <v>14</v>
      </c>
      <c r="D16" s="56">
        <v>7</v>
      </c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v>2864</v>
      </c>
      <c r="D17" s="56">
        <v>2552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0</v>
      </c>
      <c r="D18" s="56">
        <v>0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92116</v>
      </c>
      <c r="D19" s="60">
        <f>SUM(D11:D18)</f>
        <v>96864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178</v>
      </c>
      <c r="D20" s="56">
        <v>183</v>
      </c>
      <c r="E20" s="132" t="s">
        <v>56</v>
      </c>
      <c r="F20" s="137" t="s">
        <v>57</v>
      </c>
      <c r="G20" s="63"/>
      <c r="H20" s="63"/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48276</v>
      </c>
      <c r="H21" s="61">
        <f>SUM(H22:H24)</f>
        <v>47981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f>48143-55+152+25+11</f>
        <v>48276</v>
      </c>
      <c r="H22" s="57">
        <v>47981</v>
      </c>
    </row>
    <row r="23" spans="1:13" ht="15">
      <c r="A23" s="130" t="s">
        <v>65</v>
      </c>
      <c r="B23" s="136" t="s">
        <v>66</v>
      </c>
      <c r="C23" s="56"/>
      <c r="D23" s="56"/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0</v>
      </c>
      <c r="D24" s="56">
        <v>0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48276</v>
      </c>
      <c r="H25" s="59">
        <f>H19+H20+H21</f>
        <v>47981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f>106+130</f>
        <v>236</v>
      </c>
      <c r="D26" s="56">
        <v>107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236</v>
      </c>
      <c r="D27" s="60">
        <f>SUM(D23:D26)</f>
        <v>107</v>
      </c>
      <c r="E27" s="148" t="s">
        <v>82</v>
      </c>
      <c r="F27" s="137" t="s">
        <v>83</v>
      </c>
      <c r="G27" s="59">
        <f>SUM(G28:G30)</f>
        <v>-6092.207</v>
      </c>
      <c r="H27" s="59">
        <f>SUM(H28:H30)</f>
        <v>-14455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>
        <f>9571-152-25-(27*34.1/100)-11</f>
        <v>9373.793</v>
      </c>
      <c r="H28" s="57">
        <v>943</v>
      </c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v>-15466</v>
      </c>
      <c r="H29" s="211">
        <v>-15398</v>
      </c>
      <c r="M29" s="62"/>
    </row>
    <row r="30" spans="1:8" ht="15">
      <c r="A30" s="130" t="s">
        <v>89</v>
      </c>
      <c r="B30" s="136" t="s">
        <v>90</v>
      </c>
      <c r="C30" s="56">
        <v>0</v>
      </c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f>9609-(67*34.1/100)</f>
        <v>9586.153</v>
      </c>
      <c r="H31" s="57">
        <v>8658</v>
      </c>
      <c r="M31" s="62"/>
    </row>
    <row r="32" spans="1:15" ht="15">
      <c r="A32" s="130" t="s">
        <v>97</v>
      </c>
      <c r="B32" s="145" t="s">
        <v>98</v>
      </c>
      <c r="C32" s="60">
        <f>C30+C31</f>
        <v>0</v>
      </c>
      <c r="D32" s="60">
        <f>D30+D31</f>
        <v>0</v>
      </c>
      <c r="E32" s="138" t="s">
        <v>99</v>
      </c>
      <c r="F32" s="137" t="s">
        <v>100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3493.946</v>
      </c>
      <c r="H33" s="59">
        <f>H27+H31+H32</f>
        <v>-5797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30</v>
      </c>
      <c r="D34" s="60">
        <f>SUM(D35:D38)</f>
        <v>30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83524.946</v>
      </c>
      <c r="H36" s="59">
        <f>H25+H17+H33</f>
        <v>73939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v>30</v>
      </c>
      <c r="D38" s="56">
        <v>30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>
        <f>34+55+(27*34.1/100)+(67*34.1/100)</f>
        <v>121.054</v>
      </c>
      <c r="H39" s="63">
        <v>98</v>
      </c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1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>
        <v>0</v>
      </c>
      <c r="H43" s="57"/>
      <c r="M43" s="62"/>
    </row>
    <row r="44" spans="1:8" ht="15">
      <c r="A44" s="130" t="s">
        <v>131</v>
      </c>
      <c r="B44" s="159" t="s">
        <v>132</v>
      </c>
      <c r="C44" s="56">
        <v>585</v>
      </c>
      <c r="D44" s="56">
        <v>530</v>
      </c>
      <c r="E44" s="163" t="s">
        <v>133</v>
      </c>
      <c r="F44" s="137" t="s">
        <v>134</v>
      </c>
      <c r="G44" s="57">
        <f>9266+101+19020</f>
        <v>28387</v>
      </c>
      <c r="H44" s="57">
        <v>28355</v>
      </c>
    </row>
    <row r="45" spans="1:15" ht="15">
      <c r="A45" s="130" t="s">
        <v>135</v>
      </c>
      <c r="B45" s="144" t="s">
        <v>136</v>
      </c>
      <c r="C45" s="60">
        <f>C34+C39+C44</f>
        <v>615</v>
      </c>
      <c r="D45" s="60">
        <f>D34+D39+D44</f>
        <v>560</v>
      </c>
      <c r="E45" s="146" t="s">
        <v>137</v>
      </c>
      <c r="F45" s="137" t="s">
        <v>138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v>416</v>
      </c>
      <c r="H48" s="57">
        <v>370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28803</v>
      </c>
      <c r="H49" s="59">
        <f>SUM(H43:H48)</f>
        <v>28725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/>
      <c r="D50" s="56"/>
      <c r="E50" s="132"/>
      <c r="F50" s="137"/>
      <c r="G50" s="147"/>
      <c r="H50" s="59"/>
    </row>
    <row r="51" spans="1:15" ht="15">
      <c r="A51" s="130" t="s">
        <v>154</v>
      </c>
      <c r="B51" s="144" t="s">
        <v>155</v>
      </c>
      <c r="C51" s="60">
        <f>SUM(C47:C50)</f>
        <v>0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v>2959</v>
      </c>
      <c r="H53" s="57">
        <v>2959</v>
      </c>
    </row>
    <row r="54" spans="1:8" ht="15">
      <c r="A54" s="130" t="s">
        <v>165</v>
      </c>
      <c r="B54" s="144" t="s">
        <v>166</v>
      </c>
      <c r="C54" s="56">
        <v>58</v>
      </c>
      <c r="D54" s="56">
        <v>58</v>
      </c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93203</v>
      </c>
      <c r="D55" s="60">
        <f>D19+D20+D21+D27+D32+D45+D51+D53+D54</f>
        <v>97772</v>
      </c>
      <c r="E55" s="132" t="s">
        <v>171</v>
      </c>
      <c r="F55" s="156" t="s">
        <v>172</v>
      </c>
      <c r="G55" s="59">
        <f>G49+G51+G52+G53+G54</f>
        <v>31762</v>
      </c>
      <c r="H55" s="59">
        <f>H49+H51+H52+H53+H54</f>
        <v>31684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14474</v>
      </c>
      <c r="D58" s="56">
        <v>8300</v>
      </c>
      <c r="E58" s="132" t="s">
        <v>126</v>
      </c>
      <c r="F58" s="167"/>
      <c r="G58" s="147"/>
      <c r="H58" s="59"/>
    </row>
    <row r="59" spans="1:13" ht="15">
      <c r="A59" s="130" t="s">
        <v>178</v>
      </c>
      <c r="B59" s="136" t="s">
        <v>179</v>
      </c>
      <c r="C59" s="56">
        <v>397</v>
      </c>
      <c r="D59" s="56">
        <v>1720</v>
      </c>
      <c r="E59" s="146" t="s">
        <v>180</v>
      </c>
      <c r="F59" s="137" t="s">
        <v>181</v>
      </c>
      <c r="G59" s="57">
        <f>3770+5976+2717+17</f>
        <v>12480</v>
      </c>
      <c r="H59" s="57">
        <v>9778</v>
      </c>
      <c r="M59" s="62"/>
    </row>
    <row r="60" spans="1:8" ht="15">
      <c r="A60" s="130" t="s">
        <v>182</v>
      </c>
      <c r="B60" s="136" t="s">
        <v>183</v>
      </c>
      <c r="C60" s="56">
        <v>364</v>
      </c>
      <c r="D60" s="56">
        <v>10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161</v>
      </c>
      <c r="D61" s="56">
        <v>41</v>
      </c>
      <c r="E61" s="138" t="s">
        <v>188</v>
      </c>
      <c r="F61" s="167" t="s">
        <v>189</v>
      </c>
      <c r="G61" s="59">
        <f>SUM(G62:G68)</f>
        <v>6035</v>
      </c>
      <c r="H61" s="59">
        <f>SUM(H62:H68)</f>
        <v>5268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v>76</v>
      </c>
      <c r="H62" s="57">
        <v>160</v>
      </c>
    </row>
    <row r="63" spans="1:13" ht="15">
      <c r="A63" s="130" t="s">
        <v>194</v>
      </c>
      <c r="B63" s="136" t="s">
        <v>195</v>
      </c>
      <c r="C63" s="56">
        <v>0</v>
      </c>
      <c r="D63" s="56"/>
      <c r="E63" s="132" t="s">
        <v>196</v>
      </c>
      <c r="F63" s="137" t="s">
        <v>197</v>
      </c>
      <c r="G63" s="57"/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15396</v>
      </c>
      <c r="D64" s="60">
        <f>SUM(D58:D63)</f>
        <v>10071</v>
      </c>
      <c r="E64" s="132" t="s">
        <v>199</v>
      </c>
      <c r="F64" s="137" t="s">
        <v>200</v>
      </c>
      <c r="G64" s="57">
        <f>5210-76</f>
        <v>5134</v>
      </c>
      <c r="H64" s="57">
        <v>4124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v>71</v>
      </c>
      <c r="H65" s="57">
        <v>60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v>385</v>
      </c>
      <c r="H66" s="57">
        <v>373</v>
      </c>
    </row>
    <row r="67" spans="1:8" ht="15">
      <c r="A67" s="130" t="s">
        <v>206</v>
      </c>
      <c r="B67" s="136" t="s">
        <v>207</v>
      </c>
      <c r="C67" s="56">
        <f>6</f>
        <v>6</v>
      </c>
      <c r="D67" s="56">
        <v>6</v>
      </c>
      <c r="E67" s="132" t="s">
        <v>208</v>
      </c>
      <c r="F67" s="137" t="s">
        <v>209</v>
      </c>
      <c r="G67" s="57">
        <v>143</v>
      </c>
      <c r="H67" s="57">
        <v>127</v>
      </c>
    </row>
    <row r="68" spans="1:8" ht="15">
      <c r="A68" s="130" t="s">
        <v>210</v>
      </c>
      <c r="B68" s="136" t="s">
        <v>211</v>
      </c>
      <c r="C68" s="56">
        <f>16826-6</f>
        <v>16820</v>
      </c>
      <c r="D68" s="56">
        <v>7446</v>
      </c>
      <c r="E68" s="132" t="s">
        <v>212</v>
      </c>
      <c r="F68" s="137" t="s">
        <v>213</v>
      </c>
      <c r="G68" s="57">
        <v>226</v>
      </c>
      <c r="H68" s="57">
        <v>424</v>
      </c>
    </row>
    <row r="69" spans="1:8" ht="15">
      <c r="A69" s="130" t="s">
        <v>214</v>
      </c>
      <c r="B69" s="136" t="s">
        <v>215</v>
      </c>
      <c r="C69" s="56">
        <v>1913</v>
      </c>
      <c r="D69" s="56">
        <v>1022</v>
      </c>
      <c r="E69" s="146" t="s">
        <v>77</v>
      </c>
      <c r="F69" s="137" t="s">
        <v>216</v>
      </c>
      <c r="G69" s="57">
        <v>363</v>
      </c>
      <c r="H69" s="57">
        <v>433</v>
      </c>
    </row>
    <row r="70" spans="1:8" ht="15">
      <c r="A70" s="130" t="s">
        <v>217</v>
      </c>
      <c r="B70" s="136" t="s">
        <v>218</v>
      </c>
      <c r="C70" s="56">
        <f>1045+4</f>
        <v>1049</v>
      </c>
      <c r="D70" s="56">
        <v>451</v>
      </c>
      <c r="E70" s="132" t="s">
        <v>219</v>
      </c>
      <c r="F70" s="137" t="s">
        <v>220</v>
      </c>
      <c r="G70" s="57">
        <v>51</v>
      </c>
      <c r="H70" s="57">
        <v>51</v>
      </c>
    </row>
    <row r="71" spans="1:18" ht="15">
      <c r="A71" s="130" t="s">
        <v>221</v>
      </c>
      <c r="B71" s="136" t="s">
        <v>222</v>
      </c>
      <c r="C71" s="56">
        <f>22</f>
        <v>22</v>
      </c>
      <c r="D71" s="56">
        <v>1367</v>
      </c>
      <c r="E71" s="148" t="s">
        <v>45</v>
      </c>
      <c r="F71" s="168" t="s">
        <v>223</v>
      </c>
      <c r="G71" s="66">
        <f>G59+G60+G61+G69+G70</f>
        <v>18929</v>
      </c>
      <c r="H71" s="66">
        <f>H59+H60+H61+H69+H70</f>
        <v>15530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f>2086+174</f>
        <v>2260</v>
      </c>
      <c r="D72" s="56">
        <v>826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/>
      <c r="D73" s="56"/>
      <c r="E73" s="68"/>
      <c r="F73" s="172"/>
      <c r="G73" s="173"/>
      <c r="H73" s="174"/>
    </row>
    <row r="74" spans="1:8" ht="15">
      <c r="A74" s="130" t="s">
        <v>228</v>
      </c>
      <c r="B74" s="136" t="s">
        <v>229</v>
      </c>
      <c r="C74" s="56">
        <f>21605+1913-6-16820-1913-1049-22-2260</f>
        <v>1448</v>
      </c>
      <c r="D74" s="56">
        <v>157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23518</v>
      </c>
      <c r="D75" s="60">
        <f>SUM(D67:D74)</f>
        <v>11275</v>
      </c>
      <c r="E75" s="146" t="s">
        <v>159</v>
      </c>
      <c r="F75" s="140" t="s">
        <v>233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18929</v>
      </c>
      <c r="H79" s="67">
        <f>H71+H74+H75+H76</f>
        <v>15530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12</v>
      </c>
      <c r="D87" s="56">
        <v>4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f>2136-1193</f>
        <v>943</v>
      </c>
      <c r="D88" s="56">
        <v>671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v>1193</v>
      </c>
      <c r="D89" s="56">
        <v>1278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2148</v>
      </c>
      <c r="D91" s="60">
        <f>SUM(D87:D90)</f>
        <v>1953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>
        <v>72</v>
      </c>
      <c r="D92" s="56">
        <v>180</v>
      </c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41134</v>
      </c>
      <c r="D93" s="60">
        <f>D64+D75+D84+D91+D92</f>
        <v>23479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267</v>
      </c>
      <c r="B94" s="183" t="s">
        <v>268</v>
      </c>
      <c r="C94" s="69">
        <f>C93+C55</f>
        <v>134337</v>
      </c>
      <c r="D94" s="69">
        <f>D93+D55</f>
        <v>121251</v>
      </c>
      <c r="E94" s="261" t="s">
        <v>269</v>
      </c>
      <c r="F94" s="184" t="s">
        <v>270</v>
      </c>
      <c r="G94" s="70">
        <f>G36+G39+G55+G79</f>
        <v>134337</v>
      </c>
      <c r="H94" s="70">
        <f>H36+H39+H55+H79</f>
        <v>121251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>
        <v>42233</v>
      </c>
      <c r="B98" s="251"/>
      <c r="C98" s="593" t="s">
        <v>272</v>
      </c>
      <c r="D98" s="593"/>
      <c r="E98" s="593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593" t="s">
        <v>527</v>
      </c>
      <c r="D100" s="594"/>
      <c r="E100" s="594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5">
      <selection activeCell="H41" sqref="H41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598" t="str">
        <f>'справка №1-БАЛАНС'!E3</f>
        <v> </v>
      </c>
      <c r="C2" s="598"/>
      <c r="D2" s="598"/>
      <c r="E2" s="598"/>
      <c r="F2" s="600" t="s">
        <v>2</v>
      </c>
      <c r="G2" s="600"/>
      <c r="H2" s="290" t="str">
        <f>'справка №1-БАЛАНС'!H3</f>
        <v>814191`178</v>
      </c>
    </row>
    <row r="3" spans="1:8" ht="15">
      <c r="A3" s="271" t="s">
        <v>274</v>
      </c>
      <c r="B3" s="598" t="str">
        <f>'справка №1-БАЛАНС'!E4</f>
        <v> </v>
      </c>
      <c r="C3" s="598"/>
      <c r="D3" s="598"/>
      <c r="E3" s="598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599" t="str">
        <f>'справка №1-БАЛАНС'!E5</f>
        <v> </v>
      </c>
      <c r="C4" s="599"/>
      <c r="D4" s="599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32308</v>
      </c>
      <c r="D9" s="23">
        <v>34544</v>
      </c>
      <c r="E9" s="193" t="s">
        <v>284</v>
      </c>
      <c r="F9" s="309" t="s">
        <v>285</v>
      </c>
      <c r="G9" s="310">
        <v>56590</v>
      </c>
      <c r="H9" s="310">
        <v>60094</v>
      </c>
    </row>
    <row r="10" spans="1:8" ht="12">
      <c r="A10" s="193" t="s">
        <v>286</v>
      </c>
      <c r="B10" s="194" t="s">
        <v>287</v>
      </c>
      <c r="C10" s="23">
        <v>6618</v>
      </c>
      <c r="D10" s="23">
        <v>8826</v>
      </c>
      <c r="E10" s="193" t="s">
        <v>288</v>
      </c>
      <c r="F10" s="309" t="s">
        <v>289</v>
      </c>
      <c r="G10" s="310">
        <v>165</v>
      </c>
      <c r="H10" s="310">
        <v>0</v>
      </c>
    </row>
    <row r="11" spans="1:8" ht="12">
      <c r="A11" s="193" t="s">
        <v>290</v>
      </c>
      <c r="B11" s="194" t="s">
        <v>291</v>
      </c>
      <c r="C11" s="23">
        <v>3228</v>
      </c>
      <c r="D11" s="23">
        <v>3024</v>
      </c>
      <c r="E11" s="195" t="s">
        <v>292</v>
      </c>
      <c r="F11" s="309" t="s">
        <v>293</v>
      </c>
      <c r="G11" s="310">
        <v>243</v>
      </c>
      <c r="H11" s="310">
        <v>216</v>
      </c>
    </row>
    <row r="12" spans="1:8" ht="12">
      <c r="A12" s="193" t="s">
        <v>294</v>
      </c>
      <c r="B12" s="194" t="s">
        <v>295</v>
      </c>
      <c r="C12" s="23">
        <v>2585</v>
      </c>
      <c r="D12" s="23">
        <v>2812</v>
      </c>
      <c r="E12" s="195" t="s">
        <v>77</v>
      </c>
      <c r="F12" s="309" t="s">
        <v>296</v>
      </c>
      <c r="G12" s="310">
        <f>572-37</f>
        <v>535</v>
      </c>
      <c r="H12" s="310">
        <v>273</v>
      </c>
    </row>
    <row r="13" spans="1:18" ht="12">
      <c r="A13" s="193" t="s">
        <v>297</v>
      </c>
      <c r="B13" s="194" t="s">
        <v>298</v>
      </c>
      <c r="C13" s="23">
        <v>462</v>
      </c>
      <c r="D13" s="23">
        <v>492</v>
      </c>
      <c r="E13" s="196" t="s">
        <v>50</v>
      </c>
      <c r="F13" s="311" t="s">
        <v>299</v>
      </c>
      <c r="G13" s="308">
        <f>SUM(G9:G12)</f>
        <v>57533</v>
      </c>
      <c r="H13" s="308">
        <f>SUM(H9:H12)</f>
        <v>60583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601</v>
      </c>
      <c r="D14" s="23">
        <v>115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f>1203-61</f>
        <v>1142</v>
      </c>
      <c r="D15" s="24">
        <v>2673</v>
      </c>
      <c r="E15" s="191" t="s">
        <v>304</v>
      </c>
      <c r="F15" s="314" t="s">
        <v>305</v>
      </c>
      <c r="G15" s="310">
        <v>37</v>
      </c>
      <c r="H15" s="310">
        <v>0</v>
      </c>
    </row>
    <row r="16" spans="1:8" ht="12">
      <c r="A16" s="193" t="s">
        <v>306</v>
      </c>
      <c r="B16" s="194" t="s">
        <v>307</v>
      </c>
      <c r="C16" s="24">
        <f>907-601</f>
        <v>306</v>
      </c>
      <c r="D16" s="24">
        <v>362</v>
      </c>
      <c r="E16" s="193" t="s">
        <v>308</v>
      </c>
      <c r="F16" s="312" t="s">
        <v>309</v>
      </c>
      <c r="G16" s="315">
        <v>37</v>
      </c>
      <c r="H16" s="315">
        <v>0</v>
      </c>
    </row>
    <row r="17" spans="1:8" ht="12">
      <c r="A17" s="197" t="s">
        <v>310</v>
      </c>
      <c r="B17" s="194" t="s">
        <v>311</v>
      </c>
      <c r="C17" s="25">
        <v>0</v>
      </c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>
        <v>0</v>
      </c>
      <c r="D18" s="25"/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47250</v>
      </c>
      <c r="D19" s="26">
        <f>SUM(D9:D15)+D16</f>
        <v>52848</v>
      </c>
      <c r="E19" s="199" t="s">
        <v>316</v>
      </c>
      <c r="F19" s="312" t="s">
        <v>317</v>
      </c>
      <c r="G19" s="310">
        <f>116-2</f>
        <v>114</v>
      </c>
      <c r="H19" s="310">
        <v>81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>
        <v>0</v>
      </c>
      <c r="H21" s="310">
        <v>0</v>
      </c>
    </row>
    <row r="22" spans="1:8" ht="24">
      <c r="A22" s="199" t="s">
        <v>323</v>
      </c>
      <c r="B22" s="200" t="s">
        <v>324</v>
      </c>
      <c r="C22" s="23">
        <f>807-39</f>
        <v>768</v>
      </c>
      <c r="D22" s="23">
        <v>1048</v>
      </c>
      <c r="E22" s="199" t="s">
        <v>325</v>
      </c>
      <c r="F22" s="312" t="s">
        <v>326</v>
      </c>
      <c r="G22" s="310">
        <f>2-2</f>
        <v>0</v>
      </c>
      <c r="H22" s="310">
        <v>4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/>
    </row>
    <row r="24" spans="1:18" ht="12">
      <c r="A24" s="193" t="s">
        <v>331</v>
      </c>
      <c r="B24" s="200" t="s">
        <v>332</v>
      </c>
      <c r="C24" s="23">
        <f>20-2</f>
        <v>18</v>
      </c>
      <c r="D24" s="23">
        <v>47</v>
      </c>
      <c r="E24" s="196" t="s">
        <v>102</v>
      </c>
      <c r="F24" s="314" t="s">
        <v>333</v>
      </c>
      <c r="G24" s="308">
        <f>SUM(G19:G23)</f>
        <v>114</v>
      </c>
      <c r="H24" s="308">
        <f>SUM(H19:H23)</f>
        <v>85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>
        <v>39</v>
      </c>
      <c r="D25" s="23">
        <v>64</v>
      </c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825</v>
      </c>
      <c r="D26" s="26">
        <f>SUM(D22:D25)</f>
        <v>1159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48075</v>
      </c>
      <c r="D28" s="27">
        <f>D26+D19</f>
        <v>54007</v>
      </c>
      <c r="E28" s="41" t="s">
        <v>338</v>
      </c>
      <c r="F28" s="314" t="s">
        <v>339</v>
      </c>
      <c r="G28" s="308">
        <f>G13+G15+G24</f>
        <v>57684</v>
      </c>
      <c r="H28" s="308">
        <f>H13+H15+H24</f>
        <v>60668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9609</v>
      </c>
      <c r="D30" s="27">
        <f>IF((H28-D28)&gt;0,H28-D28,0)</f>
        <v>6661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48075</v>
      </c>
      <c r="D33" s="26">
        <f>D28-D31+D32</f>
        <v>54007</v>
      </c>
      <c r="E33" s="41" t="s">
        <v>352</v>
      </c>
      <c r="F33" s="314" t="s">
        <v>353</v>
      </c>
      <c r="G33" s="30">
        <f>G32-G31+G28</f>
        <v>57684</v>
      </c>
      <c r="H33" s="30">
        <f>H32-H31+H28</f>
        <v>60668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9609</v>
      </c>
      <c r="D34" s="27">
        <f>IF((H33-D33)&gt;0,H33-D33,0)</f>
        <v>6661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>
        <v>0</v>
      </c>
      <c r="D36" s="23">
        <v>0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>
        <v>0</v>
      </c>
      <c r="D37" s="249">
        <v>0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9609</v>
      </c>
      <c r="D39" s="264">
        <f>+IF((H33-D33-D35)&gt;0,H33-D33-D35,0)</f>
        <v>6661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>
        <f>(67*34.1/100)</f>
        <v>22.847</v>
      </c>
      <c r="D40" s="28">
        <v>0</v>
      </c>
      <c r="E40" s="41" t="s">
        <v>370</v>
      </c>
      <c r="F40" s="318" t="s">
        <v>372</v>
      </c>
      <c r="G40" s="310">
        <v>0</v>
      </c>
      <c r="H40" s="310">
        <v>1</v>
      </c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9586.153</v>
      </c>
      <c r="D41" s="29">
        <f>IF(H39=0,IF(D39-D40&gt;0,D39-D40+H40,0),IF(H39-H40&lt;0,H40-H39+D39,0))</f>
        <v>6662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57684</v>
      </c>
      <c r="D42" s="30">
        <f>D33+D35+D39</f>
        <v>60668</v>
      </c>
      <c r="E42" s="42" t="s">
        <v>379</v>
      </c>
      <c r="F42" s="43" t="s">
        <v>380</v>
      </c>
      <c r="G42" s="30">
        <f>G39+G33</f>
        <v>57684</v>
      </c>
      <c r="H42" s="30">
        <f>H39+H33</f>
        <v>60668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601" t="s">
        <v>529</v>
      </c>
      <c r="B45" s="601"/>
      <c r="C45" s="601"/>
      <c r="D45" s="601"/>
      <c r="E45" s="601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>
        <f>'справка №1-БАЛАНС'!A98</f>
        <v>42233</v>
      </c>
      <c r="C48" s="247" t="s">
        <v>381</v>
      </c>
      <c r="D48" s="596"/>
      <c r="E48" s="596"/>
      <c r="F48" s="596"/>
      <c r="G48" s="596"/>
      <c r="H48" s="596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597"/>
      <c r="E50" s="597"/>
      <c r="F50" s="597"/>
      <c r="G50" s="597"/>
      <c r="H50" s="597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11" sqref="C11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f>54270-2053-292</f>
        <v>51925</v>
      </c>
      <c r="D10" s="31">
        <v>60378</v>
      </c>
      <c r="E10" s="44"/>
      <c r="F10" s="44"/>
    </row>
    <row r="11" spans="1:13" ht="12">
      <c r="A11" s="227" t="s">
        <v>388</v>
      </c>
      <c r="B11" s="228" t="s">
        <v>389</v>
      </c>
      <c r="C11" s="31">
        <v>-55675</v>
      </c>
      <c r="D11" s="31">
        <v>-48379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-3084</v>
      </c>
      <c r="D13" s="31">
        <v>-3377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4753</v>
      </c>
      <c r="D14" s="31">
        <v>6827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v>-51</v>
      </c>
      <c r="D15" s="31">
        <v>-21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v>76</v>
      </c>
      <c r="D16" s="31">
        <v>77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>
        <v>-473</v>
      </c>
      <c r="D17" s="31">
        <v>-770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-33</v>
      </c>
      <c r="D18" s="31">
        <v>-58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f>1239</f>
        <v>1239</v>
      </c>
      <c r="D19" s="31">
        <v>-845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-1323</v>
      </c>
      <c r="D20" s="32">
        <f>SUM(D10:D19)</f>
        <v>13832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-2608</v>
      </c>
      <c r="D22" s="31">
        <v>-2634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>
        <f>350/1.2</f>
        <v>291.6666666666667</v>
      </c>
      <c r="D23" s="31">
        <v>58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>
        <v>2053</v>
      </c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-263.3333333333335</v>
      </c>
      <c r="D32" s="32">
        <f>SUM(D22:D31)</f>
        <v>-2576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f>61037</f>
        <v>61037</v>
      </c>
      <c r="D36" s="31">
        <v>51971</v>
      </c>
      <c r="E36" s="44"/>
      <c r="F36" s="44"/>
    </row>
    <row r="37" spans="1:6" ht="12">
      <c r="A37" s="227" t="s">
        <v>437</v>
      </c>
      <c r="B37" s="228" t="s">
        <v>438</v>
      </c>
      <c r="C37" s="31">
        <f>-58922-335</f>
        <v>-59257</v>
      </c>
      <c r="D37" s="31">
        <v>-63293</v>
      </c>
      <c r="E37" s="44"/>
      <c r="F37" s="44"/>
    </row>
    <row r="38" spans="1:6" ht="12">
      <c r="A38" s="227" t="s">
        <v>439</v>
      </c>
      <c r="B38" s="228" t="s">
        <v>440</v>
      </c>
      <c r="C38" s="31"/>
      <c r="D38" s="31">
        <v>-8</v>
      </c>
      <c r="E38" s="44"/>
      <c r="F38" s="44"/>
    </row>
    <row r="39" spans="1:6" ht="12">
      <c r="A39" s="227" t="s">
        <v>441</v>
      </c>
      <c r="B39" s="228" t="s">
        <v>442</v>
      </c>
      <c r="C39" s="31"/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/>
      <c r="D41" s="31">
        <v>0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1780</v>
      </c>
      <c r="D42" s="32">
        <f>SUM(D34:D41)</f>
        <v>-11330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193.66666666666652</v>
      </c>
      <c r="D43" s="32">
        <f>D42+D32+D20</f>
        <v>-74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1953</v>
      </c>
      <c r="D44" s="46">
        <v>1781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2146.6666666666665</v>
      </c>
      <c r="D45" s="32">
        <f>D44+D43</f>
        <v>1707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954</v>
      </c>
      <c r="D46" s="33">
        <v>472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v>1193</v>
      </c>
      <c r="D47" s="33">
        <v>1235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271</v>
      </c>
      <c r="B49" s="254"/>
      <c r="C49" s="214"/>
      <c r="D49" s="255"/>
      <c r="E49" s="238"/>
      <c r="G49" s="47"/>
      <c r="H49" s="47"/>
    </row>
    <row r="50" spans="1:8" ht="12">
      <c r="A50" s="580">
        <f>'справка №1-БАЛАНС'!A98</f>
        <v>42233</v>
      </c>
      <c r="B50" s="254" t="s">
        <v>381</v>
      </c>
      <c r="C50" s="602"/>
      <c r="D50" s="602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602"/>
      <c r="D52" s="602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90" zoomScaleNormal="90" zoomScalePageLayoutView="0" workbookViewId="0" topLeftCell="A1">
      <selection activeCell="M11" sqref="M11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603" t="s">
        <v>459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605" t="str">
        <f>'справка №1-БАЛАНС'!E3</f>
        <v> </v>
      </c>
      <c r="C3" s="605"/>
      <c r="D3" s="605"/>
      <c r="E3" s="605"/>
      <c r="F3" s="605"/>
      <c r="G3" s="605"/>
      <c r="H3" s="605"/>
      <c r="I3" s="605"/>
      <c r="J3" s="280"/>
      <c r="K3" s="607" t="s">
        <v>2</v>
      </c>
      <c r="L3" s="607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605" t="str">
        <f>'справка №1-БАЛАНС'!E4</f>
        <v> </v>
      </c>
      <c r="C4" s="605"/>
      <c r="D4" s="605"/>
      <c r="E4" s="605"/>
      <c r="F4" s="605"/>
      <c r="G4" s="605"/>
      <c r="H4" s="605"/>
      <c r="I4" s="605"/>
      <c r="J4" s="50"/>
      <c r="K4" s="608" t="s">
        <v>3</v>
      </c>
      <c r="L4" s="608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609" t="str">
        <f>'справка №1-БАЛАНС'!E5</f>
        <v> </v>
      </c>
      <c r="C5" s="609"/>
      <c r="D5" s="609"/>
      <c r="E5" s="609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47981</v>
      </c>
      <c r="G11" s="35">
        <f>'справка №1-БАЛАНС'!H23</f>
        <v>0</v>
      </c>
      <c r="H11" s="37"/>
      <c r="I11" s="35">
        <f>'справка №1-БАЛАНС'!H28+'справка №1-БАЛАНС'!H31</f>
        <v>9601</v>
      </c>
      <c r="J11" s="35">
        <f>'справка №1-БАЛАНС'!H29+'справка №1-БАЛАНС'!H32</f>
        <v>-15398</v>
      </c>
      <c r="K11" s="37"/>
      <c r="L11" s="239">
        <f>SUM(C11:K11)</f>
        <v>73939</v>
      </c>
      <c r="M11" s="35">
        <f>'справка №1-БАЛАНС'!H39</f>
        <v>98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>
        <f>-152+152</f>
        <v>0</v>
      </c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47981</v>
      </c>
      <c r="G15" s="38">
        <f t="shared" si="2"/>
        <v>0</v>
      </c>
      <c r="H15" s="38">
        <f t="shared" si="2"/>
        <v>0</v>
      </c>
      <c r="I15" s="38">
        <f t="shared" si="2"/>
        <v>9601</v>
      </c>
      <c r="J15" s="38">
        <f t="shared" si="2"/>
        <v>-15398</v>
      </c>
      <c r="K15" s="38">
        <f t="shared" si="2"/>
        <v>0</v>
      </c>
      <c r="L15" s="239">
        <f t="shared" si="1"/>
        <v>73939</v>
      </c>
      <c r="M15" s="38">
        <f t="shared" si="2"/>
        <v>98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9609-(67*34.1/100)</f>
        <v>9586.153</v>
      </c>
      <c r="J16" s="240">
        <f>+'справка №1-БАЛАНС'!G32</f>
        <v>0</v>
      </c>
      <c r="K16" s="37"/>
      <c r="L16" s="239">
        <f t="shared" si="1"/>
        <v>9586.153</v>
      </c>
      <c r="M16" s="37">
        <f>(67*34.1/100)</f>
        <v>22.847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>
        <v>0</v>
      </c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/>
      <c r="F28" s="37">
        <v>295</v>
      </c>
      <c r="G28" s="37"/>
      <c r="H28" s="37"/>
      <c r="I28" s="37">
        <v>-295</v>
      </c>
      <c r="J28" s="37">
        <v>0</v>
      </c>
      <c r="K28" s="37"/>
      <c r="L28" s="239">
        <f t="shared" si="1"/>
        <v>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48276</v>
      </c>
      <c r="G29" s="36">
        <f t="shared" si="6"/>
        <v>0</v>
      </c>
      <c r="H29" s="36">
        <f t="shared" si="6"/>
        <v>0</v>
      </c>
      <c r="I29" s="36">
        <f t="shared" si="6"/>
        <v>18892.153</v>
      </c>
      <c r="J29" s="36">
        <f t="shared" si="6"/>
        <v>-15398</v>
      </c>
      <c r="K29" s="36">
        <f t="shared" si="6"/>
        <v>0</v>
      </c>
      <c r="L29" s="239">
        <f t="shared" si="1"/>
        <v>83525.15299999999</v>
      </c>
      <c r="M29" s="36">
        <f t="shared" si="6"/>
        <v>120.84700000000001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0</v>
      </c>
      <c r="F32" s="36">
        <f t="shared" si="7"/>
        <v>48276</v>
      </c>
      <c r="G32" s="36">
        <f t="shared" si="7"/>
        <v>0</v>
      </c>
      <c r="H32" s="36">
        <f t="shared" si="7"/>
        <v>0</v>
      </c>
      <c r="I32" s="36">
        <f t="shared" si="7"/>
        <v>18892.153</v>
      </c>
      <c r="J32" s="36">
        <f t="shared" si="7"/>
        <v>-15398</v>
      </c>
      <c r="K32" s="36">
        <f t="shared" si="7"/>
        <v>0</v>
      </c>
      <c r="L32" s="239">
        <f t="shared" si="1"/>
        <v>83525.15299999999</v>
      </c>
      <c r="M32" s="36">
        <f>M29+M30+M31</f>
        <v>120.84700000000001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>
        <f>J32+I32</f>
        <v>3494.1529999999984</v>
      </c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606" t="s">
        <v>530</v>
      </c>
      <c r="B35" s="606"/>
      <c r="C35" s="606"/>
      <c r="D35" s="606"/>
      <c r="E35" s="606"/>
      <c r="F35" s="606"/>
      <c r="G35" s="606"/>
      <c r="H35" s="606"/>
      <c r="I35" s="606"/>
      <c r="J35" s="606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875</v>
      </c>
      <c r="B38" s="19"/>
      <c r="C38" s="15"/>
      <c r="D38" s="604" t="s">
        <v>521</v>
      </c>
      <c r="E38" s="604"/>
      <c r="F38" s="604"/>
      <c r="G38" s="604"/>
      <c r="H38" s="604"/>
      <c r="I38" s="604"/>
      <c r="J38" s="15" t="s">
        <v>528</v>
      </c>
      <c r="K38" s="15"/>
      <c r="L38" s="604"/>
      <c r="M38" s="604"/>
      <c r="N38" s="11"/>
    </row>
    <row r="39" spans="1:13" ht="12">
      <c r="A39" s="581">
        <f>'справка №1-БАЛАНС'!A98</f>
        <v>42233</v>
      </c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A1">
      <selection activeCell="J46" sqref="J46"/>
    </sheetView>
  </sheetViews>
  <sheetFormatPr defaultColWidth="10.75390625" defaultRowHeight="12.75"/>
  <cols>
    <col min="1" max="1" width="4.125" style="334" customWidth="1"/>
    <col min="2" max="2" width="31.00390625" style="334" customWidth="1"/>
    <col min="3" max="3" width="9.25390625" style="334" customWidth="1"/>
    <col min="4" max="5" width="9.375" style="334" customWidth="1"/>
    <col min="6" max="6" width="6.625" style="334" customWidth="1"/>
    <col min="7" max="7" width="8.875" style="334" customWidth="1"/>
    <col min="8" max="8" width="7.125" style="334" customWidth="1"/>
    <col min="9" max="9" width="6.75390625" style="334" customWidth="1"/>
    <col min="10" max="10" width="12.375" style="334" customWidth="1"/>
    <col min="11" max="11" width="9.25390625" style="334" customWidth="1"/>
    <col min="12" max="12" width="8.00390625" style="334" customWidth="1"/>
    <col min="13" max="13" width="5.875" style="334" customWidth="1"/>
    <col min="14" max="14" width="8.375" style="334" customWidth="1"/>
    <col min="15" max="15" width="9.25390625" style="334" bestFit="1" customWidth="1"/>
    <col min="16" max="16" width="6.375" style="334" customWidth="1"/>
    <col min="17" max="17" width="13.125" style="334" customWidth="1"/>
    <col min="18" max="18" width="11.25390625" style="334" customWidth="1"/>
    <col min="19" max="16384" width="10.75390625" style="334" customWidth="1"/>
  </cols>
  <sheetData>
    <row r="1" spans="1:18" ht="12">
      <c r="A1" s="332" t="s">
        <v>533</v>
      </c>
      <c r="B1" s="333" t="s">
        <v>534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2"/>
      <c r="N1" s="332"/>
      <c r="O1" s="332"/>
      <c r="P1" s="332"/>
      <c r="Q1" s="332"/>
      <c r="R1" s="332"/>
    </row>
    <row r="2" spans="1:18" ht="16.5" customHeight="1">
      <c r="A2" s="617" t="s">
        <v>383</v>
      </c>
      <c r="B2" s="618"/>
      <c r="C2" s="619" t="str">
        <f>'[1]справка №1-БАЛАНС'!E3</f>
        <v>"СВИЛОЗА" АД</v>
      </c>
      <c r="D2" s="619"/>
      <c r="E2" s="619"/>
      <c r="F2" s="619"/>
      <c r="G2" s="619"/>
      <c r="H2" s="619"/>
      <c r="I2" s="337"/>
      <c r="J2" s="337"/>
      <c r="K2" s="337"/>
      <c r="L2" s="337"/>
      <c r="M2" s="338" t="s">
        <v>2</v>
      </c>
      <c r="N2" s="336"/>
      <c r="O2" s="336">
        <f>'[1]справка №1-БАЛАНС'!H3</f>
        <v>814191178</v>
      </c>
      <c r="P2" s="337"/>
      <c r="Q2" s="337"/>
      <c r="R2" s="290"/>
    </row>
    <row r="3" spans="1:18" ht="16.5" customHeight="1">
      <c r="A3" s="274" t="s">
        <v>531</v>
      </c>
      <c r="B3" s="335"/>
      <c r="C3" s="336"/>
      <c r="D3" s="336"/>
      <c r="E3" s="336"/>
      <c r="F3" s="336"/>
      <c r="G3" s="336"/>
      <c r="H3" s="336"/>
      <c r="I3" s="337"/>
      <c r="J3" s="337"/>
      <c r="K3" s="337"/>
      <c r="L3" s="337"/>
      <c r="M3" s="338"/>
      <c r="N3" s="336"/>
      <c r="O3" s="336"/>
      <c r="P3" s="337"/>
      <c r="Q3" s="337"/>
      <c r="R3" s="290"/>
    </row>
    <row r="4" spans="1:18" ht="15">
      <c r="A4" s="617" t="s">
        <v>4</v>
      </c>
      <c r="B4" s="618"/>
      <c r="C4" s="620"/>
      <c r="D4" s="620"/>
      <c r="E4" s="620"/>
      <c r="F4" s="339"/>
      <c r="G4" s="339"/>
      <c r="H4" s="339"/>
      <c r="I4" s="339"/>
      <c r="J4" s="339"/>
      <c r="K4" s="339"/>
      <c r="L4" s="339"/>
      <c r="M4" s="621" t="s">
        <v>3</v>
      </c>
      <c r="N4" s="621"/>
      <c r="O4" s="336" t="str">
        <f>'[1]справка №1-БАЛАНС'!H4</f>
        <v> </v>
      </c>
      <c r="P4" s="340"/>
      <c r="Q4" s="340"/>
      <c r="R4" s="291"/>
    </row>
    <row r="5" spans="1:18" ht="12">
      <c r="A5" s="341" t="s">
        <v>535</v>
      </c>
      <c r="B5" s="342"/>
      <c r="C5" s="342" t="s">
        <v>158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3"/>
      <c r="R5" s="343" t="s">
        <v>536</v>
      </c>
    </row>
    <row r="6" spans="1:18" s="345" customFormat="1" ht="30.75" customHeight="1">
      <c r="A6" s="622" t="s">
        <v>463</v>
      </c>
      <c r="B6" s="623"/>
      <c r="C6" s="610" t="s">
        <v>7</v>
      </c>
      <c r="D6" s="344" t="s">
        <v>537</v>
      </c>
      <c r="E6" s="344"/>
      <c r="F6" s="344"/>
      <c r="G6" s="344"/>
      <c r="H6" s="344" t="s">
        <v>538</v>
      </c>
      <c r="I6" s="344"/>
      <c r="J6" s="612" t="s">
        <v>539</v>
      </c>
      <c r="K6" s="344" t="s">
        <v>540</v>
      </c>
      <c r="L6" s="344"/>
      <c r="M6" s="344"/>
      <c r="N6" s="344"/>
      <c r="O6" s="344" t="s">
        <v>538</v>
      </c>
      <c r="P6" s="344"/>
      <c r="Q6" s="612" t="s">
        <v>541</v>
      </c>
      <c r="R6" s="612" t="s">
        <v>542</v>
      </c>
    </row>
    <row r="7" spans="1:18" s="345" customFormat="1" ht="72">
      <c r="A7" s="624"/>
      <c r="B7" s="625"/>
      <c r="C7" s="611"/>
      <c r="D7" s="346" t="s">
        <v>543</v>
      </c>
      <c r="E7" s="346" t="s">
        <v>544</v>
      </c>
      <c r="F7" s="346" t="s">
        <v>545</v>
      </c>
      <c r="G7" s="346" t="s">
        <v>546</v>
      </c>
      <c r="H7" s="346" t="s">
        <v>547</v>
      </c>
      <c r="I7" s="346" t="s">
        <v>548</v>
      </c>
      <c r="J7" s="613"/>
      <c r="K7" s="346" t="s">
        <v>543</v>
      </c>
      <c r="L7" s="346" t="s">
        <v>549</v>
      </c>
      <c r="M7" s="346" t="s">
        <v>550</v>
      </c>
      <c r="N7" s="346" t="s">
        <v>551</v>
      </c>
      <c r="O7" s="346" t="s">
        <v>547</v>
      </c>
      <c r="P7" s="346" t="s">
        <v>548</v>
      </c>
      <c r="Q7" s="613"/>
      <c r="R7" s="613"/>
    </row>
    <row r="8" spans="1:18" s="345" customFormat="1" ht="12">
      <c r="A8" s="347" t="s">
        <v>552</v>
      </c>
      <c r="B8" s="347"/>
      <c r="C8" s="348" t="s">
        <v>14</v>
      </c>
      <c r="D8" s="346">
        <v>1</v>
      </c>
      <c r="E8" s="346">
        <v>2</v>
      </c>
      <c r="F8" s="346">
        <v>3</v>
      </c>
      <c r="G8" s="346">
        <v>4</v>
      </c>
      <c r="H8" s="346">
        <v>5</v>
      </c>
      <c r="I8" s="346">
        <v>6</v>
      </c>
      <c r="J8" s="346">
        <v>7</v>
      </c>
      <c r="K8" s="346">
        <v>8</v>
      </c>
      <c r="L8" s="346">
        <v>9</v>
      </c>
      <c r="M8" s="346">
        <v>10</v>
      </c>
      <c r="N8" s="346">
        <v>11</v>
      </c>
      <c r="O8" s="346">
        <v>12</v>
      </c>
      <c r="P8" s="346">
        <v>13</v>
      </c>
      <c r="Q8" s="346">
        <v>14</v>
      </c>
      <c r="R8" s="346">
        <v>15</v>
      </c>
    </row>
    <row r="9" spans="1:18" ht="27" customHeight="1">
      <c r="A9" s="349" t="s">
        <v>553</v>
      </c>
      <c r="B9" s="350" t="s">
        <v>554</v>
      </c>
      <c r="C9" s="351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</row>
    <row r="10" spans="1:28" ht="12">
      <c r="A10" s="353" t="s">
        <v>555</v>
      </c>
      <c r="B10" s="353" t="s">
        <v>556</v>
      </c>
      <c r="C10" s="354" t="s">
        <v>557</v>
      </c>
      <c r="D10" s="355">
        <v>1670</v>
      </c>
      <c r="E10" s="355">
        <v>0</v>
      </c>
      <c r="F10" s="355">
        <v>0</v>
      </c>
      <c r="G10" s="356">
        <f>D10+E10-F10</f>
        <v>1670</v>
      </c>
      <c r="H10" s="357"/>
      <c r="I10" s="357"/>
      <c r="J10" s="356">
        <f>G10+H10-I10</f>
        <v>1670</v>
      </c>
      <c r="K10" s="357"/>
      <c r="L10" s="357"/>
      <c r="M10" s="357"/>
      <c r="N10" s="356">
        <f>K10+L10-M10</f>
        <v>0</v>
      </c>
      <c r="O10" s="357"/>
      <c r="P10" s="357"/>
      <c r="Q10" s="356">
        <f aca="true" t="shared" si="0" ref="Q10:Q26">N10+O10-P10</f>
        <v>0</v>
      </c>
      <c r="R10" s="356">
        <f aca="true" t="shared" si="1" ref="R10:R26">J10-Q10</f>
        <v>1670</v>
      </c>
      <c r="S10" s="358"/>
      <c r="T10" s="358"/>
      <c r="U10" s="358"/>
      <c r="V10" s="358"/>
      <c r="W10" s="358"/>
      <c r="X10" s="358"/>
      <c r="Y10" s="358"/>
      <c r="Z10" s="358"/>
      <c r="AA10" s="358"/>
      <c r="AB10" s="358"/>
    </row>
    <row r="11" spans="1:28" ht="12">
      <c r="A11" s="353" t="s">
        <v>558</v>
      </c>
      <c r="B11" s="353" t="s">
        <v>559</v>
      </c>
      <c r="C11" s="354" t="s">
        <v>560</v>
      </c>
      <c r="D11" s="355">
        <v>10985</v>
      </c>
      <c r="E11" s="355">
        <v>2</v>
      </c>
      <c r="F11" s="355">
        <v>0</v>
      </c>
      <c r="G11" s="356">
        <f aca="true" t="shared" si="2" ref="G11:G40">D11+E11-F11</f>
        <v>10987</v>
      </c>
      <c r="H11" s="357"/>
      <c r="I11" s="357"/>
      <c r="J11" s="356">
        <f aca="true" t="shared" si="3" ref="J11:J40">G11+H11-I11</f>
        <v>10987</v>
      </c>
      <c r="K11" s="357">
        <v>3284</v>
      </c>
      <c r="L11" s="357">
        <v>203</v>
      </c>
      <c r="M11" s="357">
        <v>0</v>
      </c>
      <c r="N11" s="356">
        <f aca="true" t="shared" si="4" ref="N11:N40">K11+L11-M11</f>
        <v>3487</v>
      </c>
      <c r="O11" s="357"/>
      <c r="P11" s="357"/>
      <c r="Q11" s="356">
        <f t="shared" si="0"/>
        <v>3487</v>
      </c>
      <c r="R11" s="356">
        <f t="shared" si="1"/>
        <v>7500</v>
      </c>
      <c r="S11" s="358"/>
      <c r="T11" s="358"/>
      <c r="U11" s="358"/>
      <c r="V11" s="358"/>
      <c r="W11" s="358"/>
      <c r="X11" s="358"/>
      <c r="Y11" s="358"/>
      <c r="Z11" s="358"/>
      <c r="AA11" s="358"/>
      <c r="AB11" s="358"/>
    </row>
    <row r="12" spans="1:28" ht="12">
      <c r="A12" s="353" t="s">
        <v>561</v>
      </c>
      <c r="B12" s="353" t="s">
        <v>562</v>
      </c>
      <c r="C12" s="354" t="s">
        <v>563</v>
      </c>
      <c r="D12" s="355">
        <v>114898</v>
      </c>
      <c r="E12" s="355">
        <v>247</v>
      </c>
      <c r="F12" s="586">
        <v>2528</v>
      </c>
      <c r="G12" s="356">
        <f t="shared" si="2"/>
        <v>112617</v>
      </c>
      <c r="H12" s="357"/>
      <c r="I12" s="357"/>
      <c r="J12" s="356">
        <f t="shared" si="3"/>
        <v>112617</v>
      </c>
      <c r="K12" s="357">
        <v>38013</v>
      </c>
      <c r="L12" s="587">
        <v>2694</v>
      </c>
      <c r="M12" s="357">
        <v>257</v>
      </c>
      <c r="N12" s="356">
        <f t="shared" si="4"/>
        <v>40450</v>
      </c>
      <c r="O12" s="357"/>
      <c r="P12" s="357"/>
      <c r="Q12" s="356">
        <f t="shared" si="0"/>
        <v>40450</v>
      </c>
      <c r="R12" s="356">
        <f t="shared" si="1"/>
        <v>72167</v>
      </c>
      <c r="S12" s="358"/>
      <c r="T12" s="358"/>
      <c r="U12" s="358"/>
      <c r="V12" s="358"/>
      <c r="W12" s="358"/>
      <c r="X12" s="358"/>
      <c r="Y12" s="358"/>
      <c r="Z12" s="358"/>
      <c r="AA12" s="358"/>
      <c r="AB12" s="358"/>
    </row>
    <row r="13" spans="1:28" ht="12">
      <c r="A13" s="353" t="s">
        <v>564</v>
      </c>
      <c r="B13" s="353" t="s">
        <v>565</v>
      </c>
      <c r="C13" s="354" t="s">
        <v>566</v>
      </c>
      <c r="D13" s="355">
        <v>10971</v>
      </c>
      <c r="E13" s="355">
        <v>0</v>
      </c>
      <c r="F13" s="355">
        <v>1</v>
      </c>
      <c r="G13" s="356">
        <f t="shared" si="2"/>
        <v>10970</v>
      </c>
      <c r="H13" s="357"/>
      <c r="I13" s="357"/>
      <c r="J13" s="356">
        <f t="shared" si="3"/>
        <v>10970</v>
      </c>
      <c r="K13" s="357">
        <v>3565</v>
      </c>
      <c r="L13" s="357">
        <v>202</v>
      </c>
      <c r="M13" s="357">
        <v>1</v>
      </c>
      <c r="N13" s="356">
        <f t="shared" si="4"/>
        <v>3766</v>
      </c>
      <c r="O13" s="357"/>
      <c r="P13" s="357"/>
      <c r="Q13" s="356">
        <f t="shared" si="0"/>
        <v>3766</v>
      </c>
      <c r="R13" s="356">
        <f t="shared" si="1"/>
        <v>7204</v>
      </c>
      <c r="S13" s="358"/>
      <c r="T13" s="358"/>
      <c r="U13" s="358"/>
      <c r="V13" s="358"/>
      <c r="W13" s="358"/>
      <c r="X13" s="358"/>
      <c r="Y13" s="358"/>
      <c r="Z13" s="358"/>
      <c r="AA13" s="358"/>
      <c r="AB13" s="358"/>
    </row>
    <row r="14" spans="1:28" ht="12">
      <c r="A14" s="353" t="s">
        <v>567</v>
      </c>
      <c r="B14" s="353" t="s">
        <v>568</v>
      </c>
      <c r="C14" s="354" t="s">
        <v>569</v>
      </c>
      <c r="D14" s="355">
        <v>1888</v>
      </c>
      <c r="E14" s="355">
        <v>181</v>
      </c>
      <c r="F14" s="355">
        <v>1</v>
      </c>
      <c r="G14" s="356">
        <f t="shared" si="2"/>
        <v>2068</v>
      </c>
      <c r="H14" s="357"/>
      <c r="I14" s="357"/>
      <c r="J14" s="356">
        <f t="shared" si="3"/>
        <v>2068</v>
      </c>
      <c r="K14" s="357">
        <v>1247</v>
      </c>
      <c r="L14" s="357">
        <v>120</v>
      </c>
      <c r="M14" s="357">
        <v>1</v>
      </c>
      <c r="N14" s="356">
        <f t="shared" si="4"/>
        <v>1366</v>
      </c>
      <c r="O14" s="357"/>
      <c r="P14" s="357"/>
      <c r="Q14" s="356">
        <f t="shared" si="0"/>
        <v>1366</v>
      </c>
      <c r="R14" s="356">
        <f t="shared" si="1"/>
        <v>702</v>
      </c>
      <c r="S14" s="358"/>
      <c r="T14" s="358"/>
      <c r="U14" s="358"/>
      <c r="V14" s="358"/>
      <c r="W14" s="358"/>
      <c r="X14" s="358"/>
      <c r="Y14" s="358"/>
      <c r="Z14" s="358"/>
      <c r="AA14" s="358"/>
      <c r="AB14" s="358"/>
    </row>
    <row r="15" spans="1:28" ht="12">
      <c r="A15" s="353" t="s">
        <v>570</v>
      </c>
      <c r="B15" s="353" t="s">
        <v>571</v>
      </c>
      <c r="C15" s="354" t="s">
        <v>572</v>
      </c>
      <c r="D15" s="355">
        <v>124</v>
      </c>
      <c r="E15" s="355">
        <v>2</v>
      </c>
      <c r="F15" s="355">
        <v>0</v>
      </c>
      <c r="G15" s="356">
        <f t="shared" si="2"/>
        <v>126</v>
      </c>
      <c r="H15" s="357"/>
      <c r="I15" s="357"/>
      <c r="J15" s="356">
        <f t="shared" si="3"/>
        <v>126</v>
      </c>
      <c r="K15" s="357">
        <v>115</v>
      </c>
      <c r="L15" s="357">
        <v>1</v>
      </c>
      <c r="M15" s="357">
        <v>0</v>
      </c>
      <c r="N15" s="356">
        <f t="shared" si="4"/>
        <v>116</v>
      </c>
      <c r="O15" s="357"/>
      <c r="P15" s="357"/>
      <c r="Q15" s="356">
        <f t="shared" si="0"/>
        <v>116</v>
      </c>
      <c r="R15" s="356">
        <f t="shared" si="1"/>
        <v>10</v>
      </c>
      <c r="S15" s="358"/>
      <c r="T15" s="358"/>
      <c r="U15" s="358"/>
      <c r="V15" s="358"/>
      <c r="W15" s="358"/>
      <c r="X15" s="358"/>
      <c r="Y15" s="358"/>
      <c r="Z15" s="358"/>
      <c r="AA15" s="358"/>
      <c r="AB15" s="358"/>
    </row>
    <row r="16" spans="1:28" s="365" customFormat="1" ht="24">
      <c r="A16" s="359" t="s">
        <v>573</v>
      </c>
      <c r="B16" s="360" t="s">
        <v>574</v>
      </c>
      <c r="C16" s="361" t="s">
        <v>575</v>
      </c>
      <c r="D16" s="362">
        <v>2483</v>
      </c>
      <c r="E16" s="362">
        <v>434</v>
      </c>
      <c r="F16" s="362">
        <v>53</v>
      </c>
      <c r="G16" s="356">
        <f t="shared" si="2"/>
        <v>2864</v>
      </c>
      <c r="H16" s="363"/>
      <c r="I16" s="363"/>
      <c r="J16" s="356">
        <f t="shared" si="3"/>
        <v>2864</v>
      </c>
      <c r="K16" s="363">
        <v>0</v>
      </c>
      <c r="L16" s="363">
        <v>0</v>
      </c>
      <c r="M16" s="363">
        <v>0</v>
      </c>
      <c r="N16" s="356">
        <f t="shared" si="4"/>
        <v>0</v>
      </c>
      <c r="O16" s="363"/>
      <c r="P16" s="363"/>
      <c r="Q16" s="356">
        <f t="shared" si="0"/>
        <v>0</v>
      </c>
      <c r="R16" s="356">
        <f t="shared" si="1"/>
        <v>2864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3" t="s">
        <v>576</v>
      </c>
      <c r="B17" s="366" t="s">
        <v>577</v>
      </c>
      <c r="C17" s="354" t="s">
        <v>578</v>
      </c>
      <c r="D17" s="355">
        <f>19-19</f>
        <v>0</v>
      </c>
      <c r="E17" s="355">
        <f>3033-3033</f>
        <v>0</v>
      </c>
      <c r="F17" s="355">
        <f>1361-1361</f>
        <v>0</v>
      </c>
      <c r="G17" s="356">
        <f t="shared" si="2"/>
        <v>0</v>
      </c>
      <c r="H17" s="357"/>
      <c r="I17" s="357"/>
      <c r="J17" s="356">
        <f t="shared" si="3"/>
        <v>0</v>
      </c>
      <c r="K17" s="357">
        <v>0</v>
      </c>
      <c r="L17" s="357">
        <v>0</v>
      </c>
      <c r="M17" s="357">
        <v>0</v>
      </c>
      <c r="N17" s="356">
        <f t="shared" si="4"/>
        <v>0</v>
      </c>
      <c r="O17" s="357"/>
      <c r="P17" s="357"/>
      <c r="Q17" s="356">
        <f t="shared" si="0"/>
        <v>0</v>
      </c>
      <c r="R17" s="356">
        <f t="shared" si="1"/>
        <v>0</v>
      </c>
      <c r="S17" s="358"/>
      <c r="T17" s="358"/>
      <c r="U17" s="358"/>
      <c r="V17" s="358"/>
      <c r="W17" s="358"/>
      <c r="X17" s="358"/>
      <c r="Y17" s="358"/>
      <c r="Z17" s="358"/>
      <c r="AA17" s="358"/>
      <c r="AB17" s="358"/>
    </row>
    <row r="18" spans="1:28" ht="12">
      <c r="A18" s="353"/>
      <c r="B18" s="367" t="s">
        <v>579</v>
      </c>
      <c r="C18" s="368" t="s">
        <v>580</v>
      </c>
      <c r="D18" s="369">
        <f>SUM(D10:D17)</f>
        <v>143019</v>
      </c>
      <c r="E18" s="369">
        <f>SUM(E10:E17)</f>
        <v>866</v>
      </c>
      <c r="F18" s="369">
        <f>SUM(F10:F17)</f>
        <v>2583</v>
      </c>
      <c r="G18" s="356">
        <f t="shared" si="2"/>
        <v>141302</v>
      </c>
      <c r="H18" s="370">
        <f>SUM(H10:H17)</f>
        <v>0</v>
      </c>
      <c r="I18" s="370">
        <f>SUM(I10:I17)</f>
        <v>0</v>
      </c>
      <c r="J18" s="356">
        <f t="shared" si="3"/>
        <v>141302</v>
      </c>
      <c r="K18" s="370">
        <f>SUM(K10:K17)</f>
        <v>46224</v>
      </c>
      <c r="L18" s="370">
        <f>SUM(L10:L17)</f>
        <v>3220</v>
      </c>
      <c r="M18" s="370">
        <f>SUM(M10:M17)</f>
        <v>259</v>
      </c>
      <c r="N18" s="356">
        <f t="shared" si="4"/>
        <v>49185</v>
      </c>
      <c r="O18" s="370">
        <f>SUM(O10:O17)</f>
        <v>0</v>
      </c>
      <c r="P18" s="370">
        <f>SUM(P10:P17)</f>
        <v>0</v>
      </c>
      <c r="Q18" s="356">
        <f t="shared" si="0"/>
        <v>49185</v>
      </c>
      <c r="R18" s="356">
        <f t="shared" si="1"/>
        <v>92117</v>
      </c>
      <c r="S18" s="358"/>
      <c r="T18" s="358"/>
      <c r="U18" s="358"/>
      <c r="V18" s="358"/>
      <c r="W18" s="358"/>
      <c r="X18" s="358"/>
      <c r="Y18" s="358"/>
      <c r="Z18" s="358"/>
      <c r="AA18" s="358"/>
      <c r="AB18" s="358"/>
    </row>
    <row r="19" spans="1:28" ht="12">
      <c r="A19" s="371" t="s">
        <v>581</v>
      </c>
      <c r="B19" s="372" t="s">
        <v>582</v>
      </c>
      <c r="C19" s="368" t="s">
        <v>583</v>
      </c>
      <c r="D19" s="373">
        <v>334</v>
      </c>
      <c r="E19" s="373">
        <v>0</v>
      </c>
      <c r="F19" s="373">
        <v>0</v>
      </c>
      <c r="G19" s="356">
        <f t="shared" si="2"/>
        <v>334</v>
      </c>
      <c r="H19" s="374"/>
      <c r="I19" s="374">
        <v>0</v>
      </c>
      <c r="J19" s="356">
        <f t="shared" si="3"/>
        <v>334</v>
      </c>
      <c r="K19" s="374">
        <v>151</v>
      </c>
      <c r="L19" s="588">
        <v>6</v>
      </c>
      <c r="M19" s="374">
        <v>0</v>
      </c>
      <c r="N19" s="356">
        <f t="shared" si="4"/>
        <v>157</v>
      </c>
      <c r="O19" s="374"/>
      <c r="P19" s="374"/>
      <c r="Q19" s="356">
        <f t="shared" si="0"/>
        <v>157</v>
      </c>
      <c r="R19" s="585">
        <f t="shared" si="1"/>
        <v>177</v>
      </c>
      <c r="S19" s="358"/>
      <c r="T19" s="358"/>
      <c r="U19" s="358"/>
      <c r="V19" s="358"/>
      <c r="W19" s="358"/>
      <c r="X19" s="358"/>
      <c r="Y19" s="358"/>
      <c r="Z19" s="358"/>
      <c r="AA19" s="358"/>
      <c r="AB19" s="358"/>
    </row>
    <row r="20" spans="1:28" ht="12" customHeight="1">
      <c r="A20" s="375" t="s">
        <v>584</v>
      </c>
      <c r="B20" s="372" t="s">
        <v>585</v>
      </c>
      <c r="C20" s="368" t="s">
        <v>586</v>
      </c>
      <c r="D20" s="373"/>
      <c r="E20" s="373"/>
      <c r="F20" s="373"/>
      <c r="G20" s="356">
        <f t="shared" si="2"/>
        <v>0</v>
      </c>
      <c r="H20" s="374"/>
      <c r="I20" s="374"/>
      <c r="J20" s="356">
        <f t="shared" si="3"/>
        <v>0</v>
      </c>
      <c r="K20" s="374"/>
      <c r="L20" s="374"/>
      <c r="M20" s="374"/>
      <c r="N20" s="356">
        <f t="shared" si="4"/>
        <v>0</v>
      </c>
      <c r="O20" s="374"/>
      <c r="P20" s="374"/>
      <c r="Q20" s="356">
        <f t="shared" si="0"/>
        <v>0</v>
      </c>
      <c r="R20" s="356">
        <f t="shared" si="1"/>
        <v>0</v>
      </c>
      <c r="S20" s="358"/>
      <c r="T20" s="358"/>
      <c r="U20" s="358"/>
      <c r="V20" s="358"/>
      <c r="W20" s="358"/>
      <c r="X20" s="358"/>
      <c r="Y20" s="358"/>
      <c r="Z20" s="358"/>
      <c r="AA20" s="358"/>
      <c r="AB20" s="358"/>
    </row>
    <row r="21" spans="1:28" ht="12" customHeight="1">
      <c r="A21" s="376" t="s">
        <v>587</v>
      </c>
      <c r="B21" s="350" t="s">
        <v>588</v>
      </c>
      <c r="C21" s="354"/>
      <c r="D21" s="377"/>
      <c r="E21" s="377"/>
      <c r="F21" s="377"/>
      <c r="G21" s="356">
        <f t="shared" si="2"/>
        <v>0</v>
      </c>
      <c r="H21" s="378"/>
      <c r="I21" s="378"/>
      <c r="J21" s="356">
        <f t="shared" si="3"/>
        <v>0</v>
      </c>
      <c r="K21" s="378"/>
      <c r="L21" s="378"/>
      <c r="M21" s="378"/>
      <c r="N21" s="356">
        <f t="shared" si="4"/>
        <v>0</v>
      </c>
      <c r="O21" s="378"/>
      <c r="P21" s="378"/>
      <c r="Q21" s="356">
        <f t="shared" si="0"/>
        <v>0</v>
      </c>
      <c r="R21" s="356">
        <f t="shared" si="1"/>
        <v>0</v>
      </c>
      <c r="S21" s="358"/>
      <c r="T21" s="358"/>
      <c r="U21" s="358"/>
      <c r="V21" s="358"/>
      <c r="W21" s="358"/>
      <c r="X21" s="358"/>
      <c r="Y21" s="358"/>
      <c r="Z21" s="358"/>
      <c r="AA21" s="358"/>
      <c r="AB21" s="358"/>
    </row>
    <row r="22" spans="1:28" ht="12">
      <c r="A22" s="353" t="s">
        <v>555</v>
      </c>
      <c r="B22" s="353" t="s">
        <v>589</v>
      </c>
      <c r="C22" s="354" t="s">
        <v>590</v>
      </c>
      <c r="D22" s="355">
        <v>143</v>
      </c>
      <c r="E22" s="355">
        <v>0</v>
      </c>
      <c r="F22" s="355"/>
      <c r="G22" s="356">
        <f t="shared" si="2"/>
        <v>143</v>
      </c>
      <c r="H22" s="357"/>
      <c r="I22" s="357"/>
      <c r="J22" s="356">
        <f t="shared" si="3"/>
        <v>143</v>
      </c>
      <c r="K22" s="357">
        <v>143</v>
      </c>
      <c r="L22" s="357">
        <v>0</v>
      </c>
      <c r="M22" s="357"/>
      <c r="N22" s="356">
        <f t="shared" si="4"/>
        <v>143</v>
      </c>
      <c r="O22" s="357"/>
      <c r="P22" s="357"/>
      <c r="Q22" s="356">
        <f t="shared" si="0"/>
        <v>143</v>
      </c>
      <c r="R22" s="356">
        <f t="shared" si="1"/>
        <v>0</v>
      </c>
      <c r="S22" s="358"/>
      <c r="T22" s="358"/>
      <c r="U22" s="358"/>
      <c r="V22" s="358"/>
      <c r="W22" s="358"/>
      <c r="X22" s="358"/>
      <c r="Y22" s="358"/>
      <c r="Z22" s="358"/>
      <c r="AA22" s="358"/>
      <c r="AB22" s="358"/>
    </row>
    <row r="23" spans="1:28" ht="12">
      <c r="A23" s="353" t="s">
        <v>558</v>
      </c>
      <c r="B23" s="353" t="s">
        <v>591</v>
      </c>
      <c r="C23" s="354" t="s">
        <v>592</v>
      </c>
      <c r="D23" s="355">
        <v>374</v>
      </c>
      <c r="E23" s="355">
        <v>0</v>
      </c>
      <c r="F23" s="355">
        <v>0</v>
      </c>
      <c r="G23" s="356">
        <f t="shared" si="2"/>
        <v>374</v>
      </c>
      <c r="H23" s="357"/>
      <c r="I23" s="357"/>
      <c r="J23" s="356">
        <f t="shared" si="3"/>
        <v>374</v>
      </c>
      <c r="K23" s="357">
        <v>373</v>
      </c>
      <c r="L23" s="357">
        <v>1</v>
      </c>
      <c r="M23" s="357">
        <v>0</v>
      </c>
      <c r="N23" s="356">
        <f t="shared" si="4"/>
        <v>374</v>
      </c>
      <c r="O23" s="357"/>
      <c r="P23" s="357"/>
      <c r="Q23" s="356">
        <f t="shared" si="0"/>
        <v>374</v>
      </c>
      <c r="R23" s="356">
        <f t="shared" si="1"/>
        <v>0</v>
      </c>
      <c r="S23" s="358"/>
      <c r="T23" s="358"/>
      <c r="U23" s="358"/>
      <c r="V23" s="358"/>
      <c r="W23" s="358"/>
      <c r="X23" s="358"/>
      <c r="Y23" s="358"/>
      <c r="Z23" s="358"/>
      <c r="AA23" s="358"/>
      <c r="AB23" s="358"/>
    </row>
    <row r="24" spans="1:28" ht="12">
      <c r="A24" s="360" t="s">
        <v>561</v>
      </c>
      <c r="B24" s="360" t="s">
        <v>593</v>
      </c>
      <c r="C24" s="354" t="s">
        <v>594</v>
      </c>
      <c r="D24" s="355">
        <v>30</v>
      </c>
      <c r="E24" s="355"/>
      <c r="F24" s="355"/>
      <c r="G24" s="356">
        <f t="shared" si="2"/>
        <v>30</v>
      </c>
      <c r="H24" s="357"/>
      <c r="I24" s="357"/>
      <c r="J24" s="356">
        <f t="shared" si="3"/>
        <v>30</v>
      </c>
      <c r="K24" s="357">
        <v>30</v>
      </c>
      <c r="L24" s="357"/>
      <c r="M24" s="357"/>
      <c r="N24" s="356">
        <f t="shared" si="4"/>
        <v>30</v>
      </c>
      <c r="O24" s="357"/>
      <c r="P24" s="357"/>
      <c r="Q24" s="356">
        <f t="shared" si="0"/>
        <v>30</v>
      </c>
      <c r="R24" s="356">
        <f t="shared" si="1"/>
        <v>0</v>
      </c>
      <c r="S24" s="358"/>
      <c r="T24" s="358"/>
      <c r="U24" s="358"/>
      <c r="V24" s="358"/>
      <c r="W24" s="358"/>
      <c r="X24" s="358"/>
      <c r="Y24" s="358"/>
      <c r="Z24" s="358"/>
      <c r="AA24" s="358"/>
      <c r="AB24" s="358"/>
    </row>
    <row r="25" spans="1:28" ht="12">
      <c r="A25" s="353" t="s">
        <v>564</v>
      </c>
      <c r="B25" s="379" t="s">
        <v>577</v>
      </c>
      <c r="C25" s="354" t="s">
        <v>595</v>
      </c>
      <c r="D25" s="355">
        <v>197</v>
      </c>
      <c r="E25" s="355">
        <v>61</v>
      </c>
      <c r="F25" s="355">
        <v>0</v>
      </c>
      <c r="G25" s="356">
        <f t="shared" si="2"/>
        <v>258</v>
      </c>
      <c r="H25" s="357"/>
      <c r="I25" s="357"/>
      <c r="J25" s="356">
        <f t="shared" si="3"/>
        <v>258</v>
      </c>
      <c r="K25" s="357">
        <v>21</v>
      </c>
      <c r="L25" s="357">
        <v>1</v>
      </c>
      <c r="M25" s="357"/>
      <c r="N25" s="356">
        <f t="shared" si="4"/>
        <v>22</v>
      </c>
      <c r="O25" s="357"/>
      <c r="P25" s="357"/>
      <c r="Q25" s="356">
        <f t="shared" si="0"/>
        <v>22</v>
      </c>
      <c r="R25" s="356">
        <f t="shared" si="1"/>
        <v>236</v>
      </c>
      <c r="S25" s="358"/>
      <c r="T25" s="358"/>
      <c r="U25" s="358"/>
      <c r="V25" s="358"/>
      <c r="W25" s="358"/>
      <c r="X25" s="358"/>
      <c r="Y25" s="358"/>
      <c r="Z25" s="358"/>
      <c r="AA25" s="358"/>
      <c r="AB25" s="358"/>
    </row>
    <row r="26" spans="1:28" ht="12">
      <c r="A26" s="353"/>
      <c r="B26" s="367" t="s">
        <v>596</v>
      </c>
      <c r="C26" s="380" t="s">
        <v>597</v>
      </c>
      <c r="D26" s="381">
        <f>SUM(D22:D25)</f>
        <v>744</v>
      </c>
      <c r="E26" s="381">
        <f aca="true" t="shared" si="5" ref="E26:P26">SUM(E22:E25)</f>
        <v>61</v>
      </c>
      <c r="F26" s="381">
        <f t="shared" si="5"/>
        <v>0</v>
      </c>
      <c r="G26" s="382">
        <f t="shared" si="2"/>
        <v>805</v>
      </c>
      <c r="H26" s="383">
        <f t="shared" si="5"/>
        <v>0</v>
      </c>
      <c r="I26" s="383">
        <f t="shared" si="5"/>
        <v>0</v>
      </c>
      <c r="J26" s="382">
        <f t="shared" si="3"/>
        <v>805</v>
      </c>
      <c r="K26" s="383">
        <f t="shared" si="5"/>
        <v>567</v>
      </c>
      <c r="L26" s="383">
        <f t="shared" si="5"/>
        <v>2</v>
      </c>
      <c r="M26" s="383">
        <f t="shared" si="5"/>
        <v>0</v>
      </c>
      <c r="N26" s="382">
        <f t="shared" si="4"/>
        <v>569</v>
      </c>
      <c r="O26" s="383">
        <f t="shared" si="5"/>
        <v>0</v>
      </c>
      <c r="P26" s="383">
        <f t="shared" si="5"/>
        <v>0</v>
      </c>
      <c r="Q26" s="382">
        <f t="shared" si="0"/>
        <v>569</v>
      </c>
      <c r="R26" s="382">
        <f t="shared" si="1"/>
        <v>236</v>
      </c>
      <c r="S26" s="358"/>
      <c r="T26" s="358"/>
      <c r="U26" s="358"/>
      <c r="V26" s="358"/>
      <c r="W26" s="358"/>
      <c r="X26" s="358"/>
      <c r="Y26" s="358"/>
      <c r="Z26" s="358"/>
      <c r="AA26" s="358"/>
      <c r="AB26" s="358"/>
    </row>
    <row r="27" spans="1:18" ht="24" customHeight="1">
      <c r="A27" s="376" t="s">
        <v>598</v>
      </c>
      <c r="B27" s="384" t="s">
        <v>599</v>
      </c>
      <c r="C27" s="385"/>
      <c r="D27" s="386"/>
      <c r="E27" s="386"/>
      <c r="F27" s="386"/>
      <c r="G27" s="387"/>
      <c r="H27" s="388"/>
      <c r="I27" s="388"/>
      <c r="J27" s="387"/>
      <c r="K27" s="388"/>
      <c r="L27" s="388"/>
      <c r="M27" s="388"/>
      <c r="N27" s="387"/>
      <c r="O27" s="388"/>
      <c r="P27" s="388"/>
      <c r="Q27" s="387"/>
      <c r="R27" s="389"/>
    </row>
    <row r="28" spans="1:28" ht="12">
      <c r="A28" s="353" t="s">
        <v>555</v>
      </c>
      <c r="B28" s="390" t="s">
        <v>600</v>
      </c>
      <c r="C28" s="391" t="s">
        <v>601</v>
      </c>
      <c r="D28" s="392">
        <f>SUM(D29:D32)</f>
        <v>30</v>
      </c>
      <c r="E28" s="392">
        <f aca="true" t="shared" si="6" ref="E28:P28">SUM(E29:E32)</f>
        <v>0</v>
      </c>
      <c r="F28" s="392">
        <f t="shared" si="6"/>
        <v>0</v>
      </c>
      <c r="G28" s="393">
        <f t="shared" si="2"/>
        <v>30</v>
      </c>
      <c r="H28" s="394">
        <f t="shared" si="6"/>
        <v>0</v>
      </c>
      <c r="I28" s="394">
        <f t="shared" si="6"/>
        <v>0</v>
      </c>
      <c r="J28" s="393">
        <f t="shared" si="3"/>
        <v>30</v>
      </c>
      <c r="K28" s="394">
        <f t="shared" si="6"/>
        <v>0</v>
      </c>
      <c r="L28" s="394">
        <f t="shared" si="6"/>
        <v>0</v>
      </c>
      <c r="M28" s="394">
        <f t="shared" si="6"/>
        <v>0</v>
      </c>
      <c r="N28" s="393">
        <f t="shared" si="4"/>
        <v>0</v>
      </c>
      <c r="O28" s="394">
        <f t="shared" si="6"/>
        <v>0</v>
      </c>
      <c r="P28" s="394">
        <f t="shared" si="6"/>
        <v>0</v>
      </c>
      <c r="Q28" s="393">
        <f>N28+O28-P28</f>
        <v>0</v>
      </c>
      <c r="R28" s="393">
        <f>J28-Q28</f>
        <v>30</v>
      </c>
      <c r="S28" s="358"/>
      <c r="T28" s="358"/>
      <c r="U28" s="358"/>
      <c r="V28" s="358"/>
      <c r="W28" s="358"/>
      <c r="X28" s="358"/>
      <c r="Y28" s="358"/>
      <c r="Z28" s="358"/>
      <c r="AA28" s="358"/>
      <c r="AB28" s="358"/>
    </row>
    <row r="29" spans="1:28" ht="12">
      <c r="A29" s="353"/>
      <c r="B29" s="353" t="s">
        <v>105</v>
      </c>
      <c r="C29" s="354" t="s">
        <v>602</v>
      </c>
      <c r="D29" s="355"/>
      <c r="E29" s="355">
        <v>0</v>
      </c>
      <c r="F29" s="355"/>
      <c r="G29" s="356">
        <f t="shared" si="2"/>
        <v>0</v>
      </c>
      <c r="H29" s="357"/>
      <c r="I29" s="357"/>
      <c r="J29" s="356">
        <f t="shared" si="3"/>
        <v>0</v>
      </c>
      <c r="K29" s="395"/>
      <c r="L29" s="395"/>
      <c r="M29" s="395"/>
      <c r="N29" s="356">
        <f t="shared" si="4"/>
        <v>0</v>
      </c>
      <c r="O29" s="395"/>
      <c r="P29" s="395"/>
      <c r="Q29" s="356">
        <f aca="true" t="shared" si="7" ref="Q29:Q40">N29+O29-P29</f>
        <v>0</v>
      </c>
      <c r="R29" s="356">
        <f aca="true" t="shared" si="8" ref="R29:R40">J29-Q29</f>
        <v>0</v>
      </c>
      <c r="S29" s="358"/>
      <c r="T29" s="358"/>
      <c r="U29" s="358"/>
      <c r="V29" s="358"/>
      <c r="W29" s="358"/>
      <c r="X29" s="358"/>
      <c r="Y29" s="358"/>
      <c r="Z29" s="358"/>
      <c r="AA29" s="358"/>
      <c r="AB29" s="358"/>
    </row>
    <row r="30" spans="1:28" ht="12">
      <c r="A30" s="353"/>
      <c r="B30" s="353" t="s">
        <v>107</v>
      </c>
      <c r="C30" s="354" t="s">
        <v>603</v>
      </c>
      <c r="D30" s="355"/>
      <c r="E30" s="355"/>
      <c r="F30" s="355"/>
      <c r="G30" s="356">
        <f t="shared" si="2"/>
        <v>0</v>
      </c>
      <c r="H30" s="395"/>
      <c r="I30" s="395"/>
      <c r="J30" s="356">
        <f t="shared" si="3"/>
        <v>0</v>
      </c>
      <c r="K30" s="395"/>
      <c r="L30" s="395"/>
      <c r="M30" s="395"/>
      <c r="N30" s="356">
        <f t="shared" si="4"/>
        <v>0</v>
      </c>
      <c r="O30" s="395"/>
      <c r="P30" s="395"/>
      <c r="Q30" s="356">
        <f t="shared" si="7"/>
        <v>0</v>
      </c>
      <c r="R30" s="356">
        <f t="shared" si="8"/>
        <v>0</v>
      </c>
      <c r="S30" s="358"/>
      <c r="T30" s="358"/>
      <c r="U30" s="358"/>
      <c r="V30" s="358"/>
      <c r="W30" s="358"/>
      <c r="X30" s="358"/>
      <c r="Y30" s="358"/>
      <c r="Z30" s="358"/>
      <c r="AA30" s="358"/>
      <c r="AB30" s="358"/>
    </row>
    <row r="31" spans="1:28" ht="12">
      <c r="A31" s="353"/>
      <c r="B31" s="353" t="s">
        <v>111</v>
      </c>
      <c r="C31" s="354" t="s">
        <v>604</v>
      </c>
      <c r="D31" s="355"/>
      <c r="E31" s="355"/>
      <c r="F31" s="355"/>
      <c r="G31" s="356">
        <f t="shared" si="2"/>
        <v>0</v>
      </c>
      <c r="H31" s="395"/>
      <c r="I31" s="395"/>
      <c r="J31" s="356">
        <f t="shared" si="3"/>
        <v>0</v>
      </c>
      <c r="K31" s="395"/>
      <c r="L31" s="395"/>
      <c r="M31" s="395"/>
      <c r="N31" s="356">
        <f t="shared" si="4"/>
        <v>0</v>
      </c>
      <c r="O31" s="395"/>
      <c r="P31" s="395"/>
      <c r="Q31" s="356">
        <f t="shared" si="7"/>
        <v>0</v>
      </c>
      <c r="R31" s="356">
        <f t="shared" si="8"/>
        <v>0</v>
      </c>
      <c r="S31" s="358"/>
      <c r="T31" s="358"/>
      <c r="U31" s="358"/>
      <c r="V31" s="358"/>
      <c r="W31" s="358"/>
      <c r="X31" s="358"/>
      <c r="Y31" s="358"/>
      <c r="Z31" s="358"/>
      <c r="AA31" s="358"/>
      <c r="AB31" s="358"/>
    </row>
    <row r="32" spans="1:28" ht="12">
      <c r="A32" s="353"/>
      <c r="B32" s="353" t="s">
        <v>113</v>
      </c>
      <c r="C32" s="354" t="s">
        <v>605</v>
      </c>
      <c r="D32" s="355">
        <v>30</v>
      </c>
      <c r="E32" s="355"/>
      <c r="F32" s="355"/>
      <c r="G32" s="356">
        <f t="shared" si="2"/>
        <v>30</v>
      </c>
      <c r="H32" s="395"/>
      <c r="I32" s="395"/>
      <c r="J32" s="356">
        <f t="shared" si="3"/>
        <v>30</v>
      </c>
      <c r="K32" s="395"/>
      <c r="L32" s="395"/>
      <c r="M32" s="395"/>
      <c r="N32" s="356">
        <f t="shared" si="4"/>
        <v>0</v>
      </c>
      <c r="O32" s="395"/>
      <c r="P32" s="395"/>
      <c r="Q32" s="356">
        <f t="shared" si="7"/>
        <v>0</v>
      </c>
      <c r="R32" s="356">
        <f t="shared" si="8"/>
        <v>30</v>
      </c>
      <c r="S32" s="358"/>
      <c r="T32" s="358"/>
      <c r="U32" s="358"/>
      <c r="V32" s="358"/>
      <c r="W32" s="358"/>
      <c r="X32" s="358"/>
      <c r="Y32" s="358"/>
      <c r="Z32" s="358"/>
      <c r="AA32" s="358"/>
      <c r="AB32" s="358"/>
    </row>
    <row r="33" spans="1:28" ht="12">
      <c r="A33" s="353" t="s">
        <v>558</v>
      </c>
      <c r="B33" s="390" t="s">
        <v>606</v>
      </c>
      <c r="C33" s="354" t="s">
        <v>607</v>
      </c>
      <c r="D33" s="366">
        <f>SUM(D34:D37)</f>
        <v>0</v>
      </c>
      <c r="E33" s="366">
        <f aca="true" t="shared" si="9" ref="E33:P33">SUM(E34:E37)</f>
        <v>0</v>
      </c>
      <c r="F33" s="366">
        <f t="shared" si="9"/>
        <v>0</v>
      </c>
      <c r="G33" s="356">
        <f t="shared" si="2"/>
        <v>0</v>
      </c>
      <c r="H33" s="396">
        <f t="shared" si="9"/>
        <v>0</v>
      </c>
      <c r="I33" s="396">
        <f t="shared" si="9"/>
        <v>0</v>
      </c>
      <c r="J33" s="356">
        <f t="shared" si="3"/>
        <v>0</v>
      </c>
      <c r="K33" s="396">
        <f t="shared" si="9"/>
        <v>0</v>
      </c>
      <c r="L33" s="396">
        <f t="shared" si="9"/>
        <v>0</v>
      </c>
      <c r="M33" s="396">
        <f t="shared" si="9"/>
        <v>0</v>
      </c>
      <c r="N33" s="356">
        <f t="shared" si="4"/>
        <v>0</v>
      </c>
      <c r="O33" s="396">
        <f t="shared" si="9"/>
        <v>0</v>
      </c>
      <c r="P33" s="396">
        <f t="shared" si="9"/>
        <v>0</v>
      </c>
      <c r="Q33" s="356">
        <f t="shared" si="7"/>
        <v>0</v>
      </c>
      <c r="R33" s="356">
        <f t="shared" si="8"/>
        <v>0</v>
      </c>
      <c r="S33" s="358"/>
      <c r="T33" s="358"/>
      <c r="U33" s="358"/>
      <c r="V33" s="358"/>
      <c r="W33" s="358"/>
      <c r="X33" s="358"/>
      <c r="Y33" s="358"/>
      <c r="Z33" s="358"/>
      <c r="AA33" s="358"/>
      <c r="AB33" s="358"/>
    </row>
    <row r="34" spans="1:28" ht="12">
      <c r="A34" s="353"/>
      <c r="B34" s="397" t="s">
        <v>119</v>
      </c>
      <c r="C34" s="354" t="s">
        <v>608</v>
      </c>
      <c r="D34" s="355"/>
      <c r="E34" s="355"/>
      <c r="F34" s="355"/>
      <c r="G34" s="356">
        <f t="shared" si="2"/>
        <v>0</v>
      </c>
      <c r="H34" s="395"/>
      <c r="I34" s="395"/>
      <c r="J34" s="356">
        <f t="shared" si="3"/>
        <v>0</v>
      </c>
      <c r="K34" s="395"/>
      <c r="L34" s="395"/>
      <c r="M34" s="395"/>
      <c r="N34" s="356">
        <f t="shared" si="4"/>
        <v>0</v>
      </c>
      <c r="O34" s="395"/>
      <c r="P34" s="395"/>
      <c r="Q34" s="356">
        <f t="shared" si="7"/>
        <v>0</v>
      </c>
      <c r="R34" s="356">
        <f t="shared" si="8"/>
        <v>0</v>
      </c>
      <c r="S34" s="358"/>
      <c r="T34" s="358"/>
      <c r="U34" s="358"/>
      <c r="V34" s="358"/>
      <c r="W34" s="358"/>
      <c r="X34" s="358"/>
      <c r="Y34" s="358"/>
      <c r="Z34" s="358"/>
      <c r="AA34" s="358"/>
      <c r="AB34" s="358"/>
    </row>
    <row r="35" spans="1:28" ht="12">
      <c r="A35" s="353"/>
      <c r="B35" s="397" t="s">
        <v>609</v>
      </c>
      <c r="C35" s="354" t="s">
        <v>610</v>
      </c>
      <c r="D35" s="355"/>
      <c r="E35" s="355"/>
      <c r="F35" s="355"/>
      <c r="G35" s="356">
        <f t="shared" si="2"/>
        <v>0</v>
      </c>
      <c r="H35" s="395"/>
      <c r="I35" s="395"/>
      <c r="J35" s="356">
        <f t="shared" si="3"/>
        <v>0</v>
      </c>
      <c r="K35" s="395"/>
      <c r="L35" s="395"/>
      <c r="M35" s="395"/>
      <c r="N35" s="356">
        <f t="shared" si="4"/>
        <v>0</v>
      </c>
      <c r="O35" s="395"/>
      <c r="P35" s="395"/>
      <c r="Q35" s="356">
        <f t="shared" si="7"/>
        <v>0</v>
      </c>
      <c r="R35" s="356">
        <f t="shared" si="8"/>
        <v>0</v>
      </c>
      <c r="S35" s="358"/>
      <c r="T35" s="358"/>
      <c r="U35" s="358"/>
      <c r="V35" s="358"/>
      <c r="W35" s="358"/>
      <c r="X35" s="358"/>
      <c r="Y35" s="358"/>
      <c r="Z35" s="358"/>
      <c r="AA35" s="358"/>
      <c r="AB35" s="358"/>
    </row>
    <row r="36" spans="1:28" ht="12">
      <c r="A36" s="353"/>
      <c r="B36" s="397" t="s">
        <v>611</v>
      </c>
      <c r="C36" s="354" t="s">
        <v>612</v>
      </c>
      <c r="D36" s="355"/>
      <c r="E36" s="355"/>
      <c r="F36" s="355"/>
      <c r="G36" s="356">
        <f t="shared" si="2"/>
        <v>0</v>
      </c>
      <c r="H36" s="395"/>
      <c r="I36" s="395"/>
      <c r="J36" s="356">
        <f t="shared" si="3"/>
        <v>0</v>
      </c>
      <c r="K36" s="395"/>
      <c r="L36" s="395"/>
      <c r="M36" s="395"/>
      <c r="N36" s="356">
        <f t="shared" si="4"/>
        <v>0</v>
      </c>
      <c r="O36" s="395"/>
      <c r="P36" s="395"/>
      <c r="Q36" s="356">
        <f t="shared" si="7"/>
        <v>0</v>
      </c>
      <c r="R36" s="356">
        <f t="shared" si="8"/>
        <v>0</v>
      </c>
      <c r="S36" s="358"/>
      <c r="T36" s="358"/>
      <c r="U36" s="358"/>
      <c r="V36" s="358"/>
      <c r="W36" s="358"/>
      <c r="X36" s="358"/>
      <c r="Y36" s="358"/>
      <c r="Z36" s="358"/>
      <c r="AA36" s="358"/>
      <c r="AB36" s="358"/>
    </row>
    <row r="37" spans="1:28" ht="24">
      <c r="A37" s="353"/>
      <c r="B37" s="397" t="s">
        <v>613</v>
      </c>
      <c r="C37" s="354" t="s">
        <v>614</v>
      </c>
      <c r="D37" s="355"/>
      <c r="E37" s="355"/>
      <c r="F37" s="355"/>
      <c r="G37" s="356">
        <f t="shared" si="2"/>
        <v>0</v>
      </c>
      <c r="H37" s="395"/>
      <c r="I37" s="395"/>
      <c r="J37" s="356">
        <f t="shared" si="3"/>
        <v>0</v>
      </c>
      <c r="K37" s="395"/>
      <c r="L37" s="395"/>
      <c r="M37" s="395"/>
      <c r="N37" s="356">
        <f t="shared" si="4"/>
        <v>0</v>
      </c>
      <c r="O37" s="395"/>
      <c r="P37" s="395"/>
      <c r="Q37" s="356">
        <f t="shared" si="7"/>
        <v>0</v>
      </c>
      <c r="R37" s="356">
        <f t="shared" si="8"/>
        <v>0</v>
      </c>
      <c r="S37" s="358"/>
      <c r="T37" s="358"/>
      <c r="U37" s="358"/>
      <c r="V37" s="358"/>
      <c r="W37" s="358"/>
      <c r="X37" s="358"/>
      <c r="Y37" s="358"/>
      <c r="Z37" s="358"/>
      <c r="AA37" s="358"/>
      <c r="AB37" s="358"/>
    </row>
    <row r="38" spans="1:28" ht="12">
      <c r="A38" s="353" t="s">
        <v>561</v>
      </c>
      <c r="B38" s="397" t="s">
        <v>577</v>
      </c>
      <c r="C38" s="354" t="s">
        <v>615</v>
      </c>
      <c r="D38" s="355">
        <v>531</v>
      </c>
      <c r="E38" s="355">
        <v>54</v>
      </c>
      <c r="F38" s="355">
        <v>0</v>
      </c>
      <c r="G38" s="356">
        <f t="shared" si="2"/>
        <v>585</v>
      </c>
      <c r="H38" s="395"/>
      <c r="I38" s="395"/>
      <c r="J38" s="356">
        <f t="shared" si="3"/>
        <v>585</v>
      </c>
      <c r="K38" s="395"/>
      <c r="L38" s="395"/>
      <c r="M38" s="395"/>
      <c r="N38" s="356">
        <f t="shared" si="4"/>
        <v>0</v>
      </c>
      <c r="O38" s="395"/>
      <c r="P38" s="395"/>
      <c r="Q38" s="356">
        <f t="shared" si="7"/>
        <v>0</v>
      </c>
      <c r="R38" s="356">
        <f t="shared" si="8"/>
        <v>585</v>
      </c>
      <c r="S38" s="358"/>
      <c r="T38" s="358"/>
      <c r="U38" s="358"/>
      <c r="V38" s="358"/>
      <c r="W38" s="358"/>
      <c r="X38" s="358"/>
      <c r="Y38" s="358"/>
      <c r="Z38" s="358"/>
      <c r="AA38" s="358"/>
      <c r="AB38" s="358"/>
    </row>
    <row r="39" spans="1:28" ht="12">
      <c r="A39" s="353"/>
      <c r="B39" s="367" t="s">
        <v>616</v>
      </c>
      <c r="C39" s="368" t="s">
        <v>617</v>
      </c>
      <c r="D39" s="369">
        <f>D28+D33+D38</f>
        <v>561</v>
      </c>
      <c r="E39" s="369">
        <f aca="true" t="shared" si="10" ref="E39:P39">E28+E33+E38</f>
        <v>54</v>
      </c>
      <c r="F39" s="369">
        <f t="shared" si="10"/>
        <v>0</v>
      </c>
      <c r="G39" s="356">
        <f t="shared" si="2"/>
        <v>615</v>
      </c>
      <c r="H39" s="370">
        <f t="shared" si="10"/>
        <v>0</v>
      </c>
      <c r="I39" s="370">
        <f t="shared" si="10"/>
        <v>0</v>
      </c>
      <c r="J39" s="356">
        <f t="shared" si="3"/>
        <v>615</v>
      </c>
      <c r="K39" s="370">
        <f t="shared" si="10"/>
        <v>0</v>
      </c>
      <c r="L39" s="370">
        <f t="shared" si="10"/>
        <v>0</v>
      </c>
      <c r="M39" s="370">
        <f t="shared" si="10"/>
        <v>0</v>
      </c>
      <c r="N39" s="356">
        <f t="shared" si="4"/>
        <v>0</v>
      </c>
      <c r="O39" s="370">
        <f t="shared" si="10"/>
        <v>0</v>
      </c>
      <c r="P39" s="370">
        <f t="shared" si="10"/>
        <v>0</v>
      </c>
      <c r="Q39" s="356">
        <f t="shared" si="7"/>
        <v>0</v>
      </c>
      <c r="R39" s="356">
        <f t="shared" si="8"/>
        <v>615</v>
      </c>
      <c r="S39" s="358"/>
      <c r="T39" s="358"/>
      <c r="U39" s="358"/>
      <c r="V39" s="358"/>
      <c r="W39" s="358"/>
      <c r="X39" s="358"/>
      <c r="Y39" s="358"/>
      <c r="Z39" s="358"/>
      <c r="AA39" s="358"/>
      <c r="AB39" s="358"/>
    </row>
    <row r="40" spans="1:28" s="400" customFormat="1" ht="12">
      <c r="A40" s="371" t="s">
        <v>618</v>
      </c>
      <c r="B40" s="371" t="s">
        <v>619</v>
      </c>
      <c r="C40" s="368" t="s">
        <v>620</v>
      </c>
      <c r="D40" s="398"/>
      <c r="E40" s="398"/>
      <c r="F40" s="398"/>
      <c r="G40" s="356">
        <f t="shared" si="2"/>
        <v>0</v>
      </c>
      <c r="H40" s="398"/>
      <c r="I40" s="398"/>
      <c r="J40" s="356">
        <f t="shared" si="3"/>
        <v>0</v>
      </c>
      <c r="K40" s="398"/>
      <c r="L40" s="398"/>
      <c r="M40" s="398"/>
      <c r="N40" s="356">
        <f t="shared" si="4"/>
        <v>0</v>
      </c>
      <c r="O40" s="398"/>
      <c r="P40" s="398"/>
      <c r="Q40" s="356">
        <f t="shared" si="7"/>
        <v>0</v>
      </c>
      <c r="R40" s="356">
        <f t="shared" si="8"/>
        <v>0</v>
      </c>
      <c r="S40" s="399"/>
      <c r="T40" s="399"/>
      <c r="U40" s="399"/>
      <c r="V40" s="399"/>
      <c r="W40" s="399"/>
      <c r="X40" s="399"/>
      <c r="Y40" s="399"/>
      <c r="Z40" s="399"/>
      <c r="AA40" s="399"/>
      <c r="AB40" s="399"/>
    </row>
    <row r="41" spans="1:28" ht="12">
      <c r="A41" s="353"/>
      <c r="B41" s="371" t="s">
        <v>621</v>
      </c>
      <c r="C41" s="401" t="s">
        <v>622</v>
      </c>
      <c r="D41" s="402">
        <f>D18+D19+D20+D26+D39+D40</f>
        <v>144658</v>
      </c>
      <c r="E41" s="402">
        <f>E18+E19+E20+E26+E39+E40</f>
        <v>981</v>
      </c>
      <c r="F41" s="402">
        <f aca="true" t="shared" si="11" ref="F41:R41">F18+F19+F20+F26+F39+F40</f>
        <v>2583</v>
      </c>
      <c r="G41" s="402">
        <f t="shared" si="11"/>
        <v>143056</v>
      </c>
      <c r="H41" s="402">
        <f t="shared" si="11"/>
        <v>0</v>
      </c>
      <c r="I41" s="402">
        <f t="shared" si="11"/>
        <v>0</v>
      </c>
      <c r="J41" s="402">
        <f t="shared" si="11"/>
        <v>143056</v>
      </c>
      <c r="K41" s="402">
        <f t="shared" si="11"/>
        <v>46942</v>
      </c>
      <c r="L41" s="402">
        <f t="shared" si="11"/>
        <v>3228</v>
      </c>
      <c r="M41" s="402">
        <f t="shared" si="11"/>
        <v>259</v>
      </c>
      <c r="N41" s="402">
        <f t="shared" si="11"/>
        <v>49911</v>
      </c>
      <c r="O41" s="402">
        <f t="shared" si="11"/>
        <v>0</v>
      </c>
      <c r="P41" s="402">
        <f t="shared" si="11"/>
        <v>0</v>
      </c>
      <c r="Q41" s="402">
        <f t="shared" si="11"/>
        <v>49911</v>
      </c>
      <c r="R41" s="402">
        <f t="shared" si="11"/>
        <v>93145</v>
      </c>
      <c r="S41" s="358"/>
      <c r="T41" s="358"/>
      <c r="U41" s="358"/>
      <c r="V41" s="358"/>
      <c r="W41" s="358"/>
      <c r="X41" s="358"/>
      <c r="Y41" s="358"/>
      <c r="Z41" s="358"/>
      <c r="AA41" s="358"/>
      <c r="AB41" s="358"/>
    </row>
    <row r="42" spans="1:18" ht="12">
      <c r="A42" s="403"/>
      <c r="B42" s="403"/>
      <c r="C42" s="403"/>
      <c r="D42" s="404"/>
      <c r="E42" s="404"/>
      <c r="F42" s="404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3"/>
      <c r="B43" s="403" t="s">
        <v>623</v>
      </c>
      <c r="C43" s="403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23.25">
      <c r="A44" s="403"/>
      <c r="B44" s="584"/>
      <c r="C44" s="403"/>
      <c r="D44" s="406"/>
      <c r="E44" s="406"/>
      <c r="F44" s="406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</row>
    <row r="45" spans="1:18" ht="12">
      <c r="A45" s="403"/>
      <c r="B45" s="408" t="s">
        <v>876</v>
      </c>
      <c r="C45" s="408"/>
      <c r="D45" s="409"/>
      <c r="E45" s="409"/>
      <c r="F45" s="409"/>
      <c r="G45" s="403"/>
      <c r="H45" s="410" t="s">
        <v>624</v>
      </c>
      <c r="I45" s="410"/>
      <c r="J45" s="410"/>
      <c r="K45" s="614"/>
      <c r="L45" s="614"/>
      <c r="M45" s="614"/>
      <c r="N45" s="614"/>
      <c r="O45" s="615" t="s">
        <v>522</v>
      </c>
      <c r="P45" s="616"/>
      <c r="Q45" s="616"/>
      <c r="R45" s="616"/>
    </row>
    <row r="46" spans="1:18" ht="12">
      <c r="A46" s="332"/>
      <c r="B46" s="582">
        <f>'справка №1-БАЛАНС'!A98</f>
        <v>42233</v>
      </c>
      <c r="C46" s="332"/>
      <c r="D46" s="411"/>
      <c r="E46" s="411"/>
      <c r="F46" s="411"/>
      <c r="G46" s="332"/>
      <c r="H46" s="332"/>
      <c r="I46" s="332" t="s">
        <v>625</v>
      </c>
      <c r="J46" s="332"/>
      <c r="K46" s="332"/>
      <c r="L46" s="332"/>
      <c r="M46" s="332"/>
      <c r="N46" s="332"/>
      <c r="O46" s="332" t="s">
        <v>626</v>
      </c>
      <c r="P46" s="332"/>
      <c r="Q46" s="332"/>
      <c r="R46" s="332"/>
    </row>
    <row r="47" spans="1:18" ht="12">
      <c r="A47" s="332"/>
      <c r="B47" s="332"/>
      <c r="C47" s="332"/>
      <c r="D47" s="411"/>
      <c r="E47" s="411"/>
      <c r="F47" s="411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11"/>
      <c r="E48" s="411"/>
      <c r="F48" s="411"/>
      <c r="G48" s="332" t="s">
        <v>158</v>
      </c>
      <c r="H48" s="332"/>
      <c r="I48" s="332"/>
      <c r="J48" s="332"/>
      <c r="K48" s="332"/>
      <c r="L48" s="412" t="s">
        <v>158</v>
      </c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11"/>
      <c r="E49" s="411"/>
      <c r="F49" s="411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11"/>
      <c r="E50" s="411" t="s">
        <v>158</v>
      </c>
      <c r="F50" s="411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1:18" ht="12">
      <c r="A51" s="332"/>
      <c r="B51" s="332"/>
      <c r="C51" s="332"/>
      <c r="D51" s="411"/>
      <c r="E51" s="411"/>
      <c r="F51" s="411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</row>
    <row r="52" spans="4:6" ht="12">
      <c r="D52" s="365"/>
      <c r="E52" s="365"/>
      <c r="F52" s="365"/>
    </row>
    <row r="53" spans="4:6" ht="12">
      <c r="D53" s="365"/>
      <c r="E53" s="365"/>
      <c r="F53" s="365"/>
    </row>
    <row r="54" spans="4:6" ht="12">
      <c r="D54" s="365"/>
      <c r="E54" s="365"/>
      <c r="F54" s="365"/>
    </row>
    <row r="55" spans="4:6" ht="12">
      <c r="D55" s="365"/>
      <c r="E55" s="365"/>
      <c r="F55" s="365"/>
    </row>
    <row r="56" spans="4:6" ht="12">
      <c r="D56" s="365"/>
      <c r="E56" s="365"/>
      <c r="F56" s="365"/>
    </row>
    <row r="57" spans="4:6" ht="12">
      <c r="D57" s="365"/>
      <c r="E57" s="365"/>
      <c r="F57" s="365"/>
    </row>
    <row r="58" spans="4:6" ht="12">
      <c r="D58" s="365"/>
      <c r="E58" s="365"/>
      <c r="F58" s="365"/>
    </row>
    <row r="59" spans="4:6" ht="12">
      <c r="D59" s="365"/>
      <c r="E59" s="365"/>
      <c r="F59" s="365"/>
    </row>
    <row r="60" spans="4:6" ht="12">
      <c r="D60" s="365"/>
      <c r="E60" s="365"/>
      <c r="F60" s="365"/>
    </row>
    <row r="61" spans="4:6" ht="12">
      <c r="D61" s="365"/>
      <c r="E61" s="365"/>
      <c r="F61" s="365"/>
    </row>
    <row r="62" spans="4:6" ht="12">
      <c r="D62" s="365"/>
      <c r="E62" s="365"/>
      <c r="F62" s="365"/>
    </row>
    <row r="63" spans="4:6" ht="12">
      <c r="D63" s="365"/>
      <c r="E63" s="365"/>
      <c r="F63" s="365"/>
    </row>
    <row r="64" spans="4:6" ht="12">
      <c r="D64" s="365"/>
      <c r="E64" s="365"/>
      <c r="F64" s="365"/>
    </row>
    <row r="65" spans="4:6" ht="12">
      <c r="D65" s="365"/>
      <c r="E65" s="365"/>
      <c r="F65" s="365"/>
    </row>
    <row r="66" spans="4:6" ht="12">
      <c r="D66" s="365"/>
      <c r="E66" s="365"/>
      <c r="F66" s="365"/>
    </row>
    <row r="67" spans="4:6" ht="12">
      <c r="D67" s="365"/>
      <c r="E67" s="365"/>
      <c r="F67" s="365"/>
    </row>
    <row r="68" spans="4:6" ht="12">
      <c r="D68" s="365"/>
      <c r="E68" s="365"/>
      <c r="F68" s="365"/>
    </row>
    <row r="69" spans="5:6" ht="12">
      <c r="E69" s="365"/>
      <c r="F69" s="365"/>
    </row>
    <row r="70" spans="5:6" ht="12">
      <c r="E70" s="365"/>
      <c r="F70" s="365"/>
    </row>
    <row r="71" spans="5:6" ht="12">
      <c r="E71" s="365"/>
      <c r="F71" s="365"/>
    </row>
    <row r="72" spans="5:6" ht="12">
      <c r="E72" s="365"/>
      <c r="F72" s="365"/>
    </row>
    <row r="73" spans="5:6" ht="12">
      <c r="E73" s="365"/>
      <c r="F73" s="365"/>
    </row>
    <row r="74" spans="5:6" ht="12">
      <c r="E74" s="365"/>
      <c r="F74" s="365"/>
    </row>
    <row r="75" spans="5:6" ht="12">
      <c r="E75" s="365"/>
      <c r="F75" s="365"/>
    </row>
    <row r="76" spans="5:6" ht="12">
      <c r="E76" s="365"/>
      <c r="F76" s="365"/>
    </row>
    <row r="77" spans="5:6" ht="12">
      <c r="E77" s="365"/>
      <c r="F77" s="365"/>
    </row>
    <row r="78" spans="5:6" ht="12">
      <c r="E78" s="365"/>
      <c r="F78" s="365"/>
    </row>
    <row r="79" spans="5:6" ht="12">
      <c r="E79" s="365"/>
      <c r="F79" s="365"/>
    </row>
    <row r="80" spans="5:6" ht="12">
      <c r="E80" s="365"/>
      <c r="F80" s="365"/>
    </row>
    <row r="81" spans="5:6" ht="12">
      <c r="E81" s="365"/>
      <c r="F81" s="365"/>
    </row>
    <row r="82" spans="5:6" ht="12">
      <c r="E82" s="365"/>
      <c r="F82" s="365"/>
    </row>
    <row r="83" spans="5:6" ht="12">
      <c r="E83" s="365"/>
      <c r="F83" s="365"/>
    </row>
    <row r="84" spans="5:6" ht="12">
      <c r="E84" s="365"/>
      <c r="F84" s="365"/>
    </row>
    <row r="85" spans="5:6" ht="12">
      <c r="E85" s="365"/>
      <c r="F85" s="365"/>
    </row>
    <row r="86" spans="5:6" ht="12">
      <c r="E86" s="365"/>
      <c r="F86" s="365"/>
    </row>
    <row r="87" spans="5:6" ht="12">
      <c r="E87" s="365"/>
      <c r="F87" s="365"/>
    </row>
    <row r="88" spans="5:6" ht="12">
      <c r="E88" s="365"/>
      <c r="F88" s="365"/>
    </row>
    <row r="89" spans="5:6" ht="12">
      <c r="E89" s="365"/>
      <c r="F89" s="365"/>
    </row>
    <row r="90" spans="5:6" ht="12">
      <c r="E90" s="365"/>
      <c r="F90" s="365"/>
    </row>
    <row r="91" spans="5:6" ht="12">
      <c r="E91" s="365"/>
      <c r="F91" s="365"/>
    </row>
    <row r="92" spans="5:6" ht="12">
      <c r="E92" s="365"/>
      <c r="F92" s="365"/>
    </row>
    <row r="93" spans="5:6" ht="12">
      <c r="E93" s="365"/>
      <c r="F93" s="365"/>
    </row>
    <row r="94" spans="5:6" ht="12">
      <c r="E94" s="365"/>
      <c r="F94" s="365"/>
    </row>
    <row r="95" spans="5:6" ht="12">
      <c r="E95" s="365"/>
      <c r="F95" s="365"/>
    </row>
    <row r="96" spans="5:6" ht="12">
      <c r="E96" s="365"/>
      <c r="F96" s="365"/>
    </row>
    <row r="97" spans="5:6" ht="12">
      <c r="E97" s="365"/>
      <c r="F97" s="365"/>
    </row>
    <row r="98" spans="5:6" ht="12">
      <c r="E98" s="365"/>
      <c r="F98" s="365"/>
    </row>
    <row r="99" spans="5:6" ht="12">
      <c r="E99" s="365"/>
      <c r="F99" s="365"/>
    </row>
    <row r="100" spans="5:6" ht="12">
      <c r="E100" s="365"/>
      <c r="F100" s="365"/>
    </row>
    <row r="101" spans="5:6" ht="12">
      <c r="E101" s="365"/>
      <c r="F101" s="365"/>
    </row>
    <row r="102" spans="5:6" ht="12">
      <c r="E102" s="365"/>
      <c r="F102" s="365"/>
    </row>
    <row r="103" spans="5:6" ht="12">
      <c r="E103" s="365"/>
      <c r="F103" s="365"/>
    </row>
    <row r="104" spans="5:6" ht="12">
      <c r="E104" s="365"/>
      <c r="F104" s="365"/>
    </row>
    <row r="105" spans="5:6" ht="12">
      <c r="E105" s="365"/>
      <c r="F105" s="365"/>
    </row>
    <row r="106" spans="5:6" ht="12">
      <c r="E106" s="365"/>
      <c r="F106" s="365"/>
    </row>
    <row r="107" spans="5:6" ht="12">
      <c r="E107" s="365"/>
      <c r="F107" s="365"/>
    </row>
    <row r="108" spans="5:6" ht="12">
      <c r="E108" s="365"/>
      <c r="F108" s="365"/>
    </row>
    <row r="109" spans="5:6" ht="12">
      <c r="E109" s="365"/>
      <c r="F109" s="365"/>
    </row>
    <row r="110" spans="5:6" ht="12">
      <c r="E110" s="365"/>
      <c r="F110" s="365"/>
    </row>
    <row r="111" spans="5:6" ht="12">
      <c r="E111" s="365"/>
      <c r="F111" s="365"/>
    </row>
    <row r="112" spans="5:6" ht="12">
      <c r="E112" s="365"/>
      <c r="F112" s="365"/>
    </row>
    <row r="113" spans="5:6" ht="12">
      <c r="E113" s="365"/>
      <c r="F113" s="365"/>
    </row>
    <row r="114" spans="5:6" ht="12">
      <c r="E114" s="365"/>
      <c r="F114" s="365"/>
    </row>
    <row r="115" spans="5:6" ht="12">
      <c r="E115" s="365"/>
      <c r="F115" s="365"/>
    </row>
    <row r="116" spans="5:6" ht="12">
      <c r="E116" s="365"/>
      <c r="F116" s="365"/>
    </row>
    <row r="117" spans="5:6" ht="12">
      <c r="E117" s="365"/>
      <c r="F117" s="365"/>
    </row>
    <row r="118" spans="5:6" ht="12">
      <c r="E118" s="365"/>
      <c r="F118" s="365"/>
    </row>
    <row r="119" spans="5:6" ht="12">
      <c r="E119" s="365"/>
      <c r="F119" s="365"/>
    </row>
    <row r="120" spans="5:6" ht="12">
      <c r="E120" s="365"/>
      <c r="F120" s="365"/>
    </row>
    <row r="121" spans="5:6" ht="12">
      <c r="E121" s="365"/>
      <c r="F121" s="365"/>
    </row>
    <row r="122" spans="5:6" ht="12">
      <c r="E122" s="365"/>
      <c r="F122" s="365"/>
    </row>
    <row r="123" spans="5:6" ht="12">
      <c r="E123" s="365"/>
      <c r="F123" s="365"/>
    </row>
    <row r="124" spans="5:6" ht="12">
      <c r="E124" s="365"/>
      <c r="F124" s="365"/>
    </row>
    <row r="125" spans="5:6" ht="12">
      <c r="E125" s="365"/>
      <c r="F125" s="365"/>
    </row>
    <row r="126" spans="5:6" ht="12">
      <c r="E126" s="365"/>
      <c r="F126" s="365"/>
    </row>
    <row r="127" spans="5:6" ht="12">
      <c r="E127" s="365"/>
      <c r="F127" s="365"/>
    </row>
    <row r="128" spans="5:6" ht="12">
      <c r="E128" s="365"/>
      <c r="F128" s="365"/>
    </row>
    <row r="129" spans="5:6" ht="12">
      <c r="E129" s="365"/>
      <c r="F129" s="365"/>
    </row>
    <row r="130" spans="5:6" ht="12">
      <c r="E130" s="365"/>
      <c r="F130" s="365"/>
    </row>
    <row r="131" spans="5:6" ht="12">
      <c r="E131" s="365"/>
      <c r="F131" s="365"/>
    </row>
    <row r="132" spans="5:6" ht="12">
      <c r="E132" s="365"/>
      <c r="F132" s="365"/>
    </row>
    <row r="133" spans="5:6" ht="12">
      <c r="E133" s="365"/>
      <c r="F133" s="365"/>
    </row>
    <row r="134" spans="5:6" ht="12">
      <c r="E134" s="365"/>
      <c r="F134" s="365"/>
    </row>
    <row r="135" spans="5:6" ht="12">
      <c r="E135" s="365"/>
      <c r="F135" s="365"/>
    </row>
    <row r="136" spans="5:6" ht="12">
      <c r="E136" s="365"/>
      <c r="F136" s="365"/>
    </row>
    <row r="137" spans="5:6" ht="12">
      <c r="E137" s="365"/>
      <c r="F137" s="365"/>
    </row>
    <row r="138" spans="5:6" ht="12">
      <c r="E138" s="365"/>
      <c r="F138" s="365"/>
    </row>
    <row r="139" spans="5:6" ht="12">
      <c r="E139" s="365"/>
      <c r="F139" s="365"/>
    </row>
    <row r="140" spans="5:6" ht="12">
      <c r="E140" s="365"/>
      <c r="F140" s="365"/>
    </row>
    <row r="141" spans="5:6" ht="12">
      <c r="E141" s="365"/>
      <c r="F141" s="365"/>
    </row>
    <row r="142" spans="5:6" ht="12">
      <c r="E142" s="365"/>
      <c r="F142" s="365"/>
    </row>
    <row r="143" spans="5:6" ht="12">
      <c r="E143" s="365"/>
      <c r="F143" s="365"/>
    </row>
    <row r="144" spans="5:6" ht="12">
      <c r="E144" s="365"/>
      <c r="F144" s="365"/>
    </row>
    <row r="145" spans="5:6" ht="12">
      <c r="E145" s="365"/>
      <c r="F145" s="365"/>
    </row>
    <row r="146" spans="5:6" ht="12">
      <c r="E146" s="365"/>
      <c r="F146" s="365"/>
    </row>
    <row r="147" spans="5:6" ht="12">
      <c r="E147" s="365"/>
      <c r="F147" s="365"/>
    </row>
    <row r="148" spans="5:6" ht="12">
      <c r="E148" s="365"/>
      <c r="F148" s="365"/>
    </row>
    <row r="149" spans="5:6" ht="12">
      <c r="E149" s="365"/>
      <c r="F149" s="365"/>
    </row>
    <row r="150" spans="5:6" ht="12">
      <c r="E150" s="365"/>
      <c r="F150" s="365"/>
    </row>
    <row r="151" spans="5:6" ht="12">
      <c r="E151" s="365"/>
      <c r="F151" s="365"/>
    </row>
    <row r="152" spans="5:6" ht="12">
      <c r="E152" s="365"/>
      <c r="F152" s="365"/>
    </row>
    <row r="153" spans="5:6" ht="12">
      <c r="E153" s="365"/>
      <c r="F153" s="365"/>
    </row>
    <row r="154" spans="5:6" ht="12">
      <c r="E154" s="365"/>
      <c r="F154" s="365"/>
    </row>
    <row r="155" spans="5:6" ht="12">
      <c r="E155" s="365"/>
      <c r="F155" s="365"/>
    </row>
    <row r="156" spans="5:6" ht="12">
      <c r="E156" s="365"/>
      <c r="F156" s="365"/>
    </row>
    <row r="157" spans="5:6" ht="12">
      <c r="E157" s="365"/>
      <c r="F157" s="365"/>
    </row>
    <row r="158" spans="5:6" ht="12">
      <c r="E158" s="365"/>
      <c r="F158" s="365"/>
    </row>
    <row r="159" spans="5:6" ht="12">
      <c r="E159" s="365"/>
      <c r="F159" s="365"/>
    </row>
    <row r="160" spans="5:6" ht="12">
      <c r="E160" s="365"/>
      <c r="F160" s="365"/>
    </row>
    <row r="161" spans="5:6" ht="12">
      <c r="E161" s="365"/>
      <c r="F161" s="365"/>
    </row>
    <row r="162" spans="5:6" ht="12">
      <c r="E162" s="365"/>
      <c r="F162" s="365"/>
    </row>
    <row r="163" spans="5:6" ht="12">
      <c r="E163" s="365"/>
      <c r="F163" s="365"/>
    </row>
    <row r="164" spans="5:6" ht="12">
      <c r="E164" s="365"/>
      <c r="F164" s="365"/>
    </row>
    <row r="165" spans="5:6" ht="12">
      <c r="E165" s="365"/>
      <c r="F165" s="365"/>
    </row>
    <row r="166" spans="5:6" ht="12">
      <c r="E166" s="365"/>
      <c r="F166" s="365"/>
    </row>
    <row r="167" spans="5:6" ht="12">
      <c r="E167" s="365"/>
      <c r="F167" s="365"/>
    </row>
    <row r="168" spans="5:6" ht="12">
      <c r="E168" s="365"/>
      <c r="F168" s="365"/>
    </row>
    <row r="169" spans="5:6" ht="12">
      <c r="E169" s="365"/>
      <c r="F169" s="365"/>
    </row>
    <row r="170" spans="5:6" ht="12">
      <c r="E170" s="365"/>
      <c r="F170" s="365"/>
    </row>
    <row r="171" spans="5:6" ht="12">
      <c r="E171" s="365"/>
      <c r="F171" s="365"/>
    </row>
    <row r="172" spans="5:6" ht="12">
      <c r="E172" s="365"/>
      <c r="F172" s="365"/>
    </row>
    <row r="173" spans="5:6" ht="12">
      <c r="E173" s="365"/>
      <c r="F173" s="365"/>
    </row>
    <row r="174" spans="5:6" ht="12">
      <c r="E174" s="365"/>
      <c r="F174" s="365"/>
    </row>
    <row r="175" spans="5:6" ht="12">
      <c r="E175" s="365"/>
      <c r="F175" s="365"/>
    </row>
    <row r="176" spans="5:6" ht="12">
      <c r="E176" s="365"/>
      <c r="F176" s="365"/>
    </row>
    <row r="177" spans="5:6" ht="12">
      <c r="E177" s="365"/>
      <c r="F177" s="365"/>
    </row>
    <row r="178" spans="5:6" ht="12">
      <c r="E178" s="365"/>
      <c r="F178" s="365"/>
    </row>
    <row r="179" spans="5:6" ht="12">
      <c r="E179" s="365"/>
      <c r="F179" s="365"/>
    </row>
    <row r="180" spans="5:6" ht="12">
      <c r="E180" s="365"/>
      <c r="F180" s="365"/>
    </row>
    <row r="181" spans="5:6" ht="12">
      <c r="E181" s="365"/>
      <c r="F181" s="365"/>
    </row>
    <row r="182" spans="5:6" ht="12">
      <c r="E182" s="365"/>
      <c r="F182" s="365"/>
    </row>
    <row r="183" spans="5:6" ht="12">
      <c r="E183" s="365"/>
      <c r="F183" s="365"/>
    </row>
    <row r="184" spans="5:6" ht="12">
      <c r="E184" s="365"/>
      <c r="F184" s="365"/>
    </row>
    <row r="185" spans="5:6" ht="12">
      <c r="E185" s="365"/>
      <c r="F185" s="365"/>
    </row>
    <row r="186" spans="5:6" ht="12">
      <c r="E186" s="365"/>
      <c r="F186" s="365"/>
    </row>
    <row r="187" spans="5:6" ht="12">
      <c r="E187" s="365"/>
      <c r="F187" s="365"/>
    </row>
    <row r="188" spans="5:6" ht="12">
      <c r="E188" s="365"/>
      <c r="F188" s="365"/>
    </row>
    <row r="189" spans="5:6" ht="12">
      <c r="E189" s="365"/>
      <c r="F189" s="365"/>
    </row>
    <row r="190" spans="5:6" ht="12">
      <c r="E190" s="365"/>
      <c r="F190" s="365"/>
    </row>
    <row r="191" spans="5:6" ht="12">
      <c r="E191" s="365"/>
      <c r="F191" s="365"/>
    </row>
    <row r="192" spans="5:6" ht="12">
      <c r="E192" s="365"/>
      <c r="F192" s="365"/>
    </row>
    <row r="193" spans="5:6" ht="12">
      <c r="E193" s="365"/>
      <c r="F193" s="365"/>
    </row>
    <row r="194" spans="5:6" ht="12">
      <c r="E194" s="365"/>
      <c r="F194" s="365"/>
    </row>
    <row r="195" spans="5:6" ht="12">
      <c r="E195" s="365"/>
      <c r="F195" s="365"/>
    </row>
    <row r="196" spans="5:6" ht="12">
      <c r="E196" s="365"/>
      <c r="F196" s="365"/>
    </row>
    <row r="197" spans="5:6" ht="12">
      <c r="E197" s="365"/>
      <c r="F197" s="365"/>
    </row>
    <row r="198" spans="5:6" ht="12">
      <c r="E198" s="365"/>
      <c r="F198" s="365"/>
    </row>
    <row r="199" spans="5:6" ht="12">
      <c r="E199" s="365"/>
      <c r="F199" s="365"/>
    </row>
    <row r="200" spans="5:6" ht="12">
      <c r="E200" s="365"/>
      <c r="F200" s="365"/>
    </row>
    <row r="201" spans="5:6" ht="12">
      <c r="E201" s="365"/>
      <c r="F201" s="365"/>
    </row>
    <row r="202" spans="5:6" ht="12">
      <c r="E202" s="365"/>
      <c r="F202" s="365"/>
    </row>
    <row r="203" spans="5:6" ht="12">
      <c r="E203" s="365"/>
      <c r="F203" s="365"/>
    </row>
    <row r="204" spans="5:6" ht="12">
      <c r="E204" s="365"/>
      <c r="F204" s="365"/>
    </row>
    <row r="205" spans="5:6" ht="12">
      <c r="E205" s="365"/>
      <c r="F205" s="365"/>
    </row>
    <row r="206" spans="5:6" ht="12">
      <c r="E206" s="365"/>
      <c r="F206" s="365"/>
    </row>
    <row r="207" spans="5:6" ht="12">
      <c r="E207" s="365"/>
      <c r="F207" s="365"/>
    </row>
    <row r="208" spans="5:6" ht="12">
      <c r="E208" s="365"/>
      <c r="F208" s="365"/>
    </row>
    <row r="209" spans="5:6" ht="12">
      <c r="E209" s="365"/>
      <c r="F209" s="365"/>
    </row>
    <row r="210" spans="5:6" ht="12">
      <c r="E210" s="365"/>
      <c r="F210" s="365"/>
    </row>
    <row r="211" spans="5:6" ht="12">
      <c r="E211" s="365"/>
      <c r="F211" s="365"/>
    </row>
    <row r="212" spans="5:6" ht="12">
      <c r="E212" s="365"/>
      <c r="F212" s="365"/>
    </row>
    <row r="213" spans="5:6" ht="12">
      <c r="E213" s="365"/>
      <c r="F213" s="365"/>
    </row>
    <row r="214" spans="5:6" ht="12">
      <c r="E214" s="365"/>
      <c r="F214" s="365"/>
    </row>
    <row r="215" spans="5:6" ht="12">
      <c r="E215" s="365"/>
      <c r="F215" s="365"/>
    </row>
    <row r="216" spans="5:6" ht="12">
      <c r="E216" s="365"/>
      <c r="F216" s="365"/>
    </row>
    <row r="217" spans="5:6" ht="12">
      <c r="E217" s="365"/>
      <c r="F217" s="365"/>
    </row>
    <row r="218" spans="5:6" ht="12">
      <c r="E218" s="365"/>
      <c r="F218" s="365"/>
    </row>
    <row r="219" spans="5:6" ht="12">
      <c r="E219" s="365"/>
      <c r="F219" s="365"/>
    </row>
    <row r="220" spans="5:6" ht="12">
      <c r="E220" s="365"/>
      <c r="F220" s="365"/>
    </row>
    <row r="221" spans="5:6" ht="12">
      <c r="E221" s="365"/>
      <c r="F221" s="365"/>
    </row>
    <row r="222" spans="5:6" ht="12">
      <c r="E222" s="365"/>
      <c r="F222" s="365"/>
    </row>
    <row r="223" spans="5:6" ht="12">
      <c r="E223" s="365"/>
      <c r="F223" s="365"/>
    </row>
    <row r="224" spans="5:6" ht="12">
      <c r="E224" s="365"/>
      <c r="F224" s="365"/>
    </row>
    <row r="225" spans="5:6" ht="12">
      <c r="E225" s="365"/>
      <c r="F225" s="365"/>
    </row>
    <row r="226" spans="5:6" ht="12">
      <c r="E226" s="365"/>
      <c r="F226" s="365"/>
    </row>
    <row r="227" spans="5:6" ht="12">
      <c r="E227" s="365"/>
      <c r="F227" s="365"/>
    </row>
    <row r="228" spans="5:6" ht="12">
      <c r="E228" s="365"/>
      <c r="F228" s="365"/>
    </row>
    <row r="229" spans="5:6" ht="12">
      <c r="E229" s="365"/>
      <c r="F229" s="365"/>
    </row>
    <row r="230" spans="5:6" ht="12">
      <c r="E230" s="365"/>
      <c r="F230" s="365"/>
    </row>
    <row r="231" spans="5:6" ht="12">
      <c r="E231" s="365"/>
      <c r="F231" s="365"/>
    </row>
    <row r="232" spans="5:6" ht="12">
      <c r="E232" s="365"/>
      <c r="F232" s="365"/>
    </row>
    <row r="233" spans="5:6" ht="12">
      <c r="E233" s="365"/>
      <c r="F233" s="365"/>
    </row>
  </sheetData>
  <sheetProtection/>
  <mergeCells count="12">
    <mergeCell ref="A2:B2"/>
    <mergeCell ref="C2:H2"/>
    <mergeCell ref="A4:B4"/>
    <mergeCell ref="C4:E4"/>
    <mergeCell ref="M4:N4"/>
    <mergeCell ref="A6:B7"/>
    <mergeCell ref="C6:C7"/>
    <mergeCell ref="J6:J7"/>
    <mergeCell ref="Q6:Q7"/>
    <mergeCell ref="R6:R7"/>
    <mergeCell ref="K45:N45"/>
    <mergeCell ref="O45:R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H40:I40 K40:M40 O40:P40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O10:P17 H10:I17 K10:M17 D10:F17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6"/>
  <sheetViews>
    <sheetView zoomScalePageLayoutView="0" workbookViewId="0" topLeftCell="A1">
      <selection activeCell="D97" sqref="D97"/>
    </sheetView>
  </sheetViews>
  <sheetFormatPr defaultColWidth="10.75390625" defaultRowHeight="12.75"/>
  <cols>
    <col min="1" max="1" width="39.125" style="334" customWidth="1"/>
    <col min="2" max="2" width="10.375" style="483" customWidth="1"/>
    <col min="3" max="3" width="8.75390625" style="334" customWidth="1"/>
    <col min="4" max="4" width="7.375" style="334" customWidth="1"/>
    <col min="5" max="5" width="9.00390625" style="334" customWidth="1"/>
    <col min="6" max="6" width="6.875" style="334" customWidth="1"/>
    <col min="7" max="26" width="10.75390625" style="334" hidden="1" customWidth="1"/>
    <col min="27" max="16384" width="10.75390625" style="334" customWidth="1"/>
  </cols>
  <sheetData>
    <row r="1" spans="1:6" ht="24" customHeight="1">
      <c r="A1" s="627" t="s">
        <v>627</v>
      </c>
      <c r="B1" s="627"/>
      <c r="C1" s="627"/>
      <c r="D1" s="627"/>
      <c r="E1" s="627"/>
      <c r="F1" s="413"/>
    </row>
    <row r="2" spans="1:6" ht="12">
      <c r="A2" s="414"/>
      <c r="B2" s="415"/>
      <c r="C2" s="416"/>
      <c r="D2" s="358"/>
      <c r="E2" s="417"/>
      <c r="F2" s="418"/>
    </row>
    <row r="3" spans="1:15" ht="13.5" customHeight="1">
      <c r="A3" s="419" t="s">
        <v>383</v>
      </c>
      <c r="B3" s="628" t="str">
        <f>'[1]справка №1-БАЛАНС'!E3</f>
        <v>"СВИЛОЗА" АД</v>
      </c>
      <c r="C3" s="629"/>
      <c r="D3" s="290" t="s">
        <v>2</v>
      </c>
      <c r="E3" s="358">
        <f>'[1]справка №1-БАЛАНС'!H3</f>
        <v>814191178</v>
      </c>
      <c r="F3" s="412"/>
      <c r="G3" s="420"/>
      <c r="H3" s="420"/>
      <c r="I3" s="420"/>
      <c r="J3" s="420"/>
      <c r="K3" s="420"/>
      <c r="L3" s="420"/>
      <c r="M3" s="420"/>
      <c r="N3" s="420"/>
      <c r="O3" s="420"/>
    </row>
    <row r="4" spans="1:18" ht="16.5" customHeight="1">
      <c r="A4" s="274" t="s">
        <v>531</v>
      </c>
      <c r="B4" s="335"/>
      <c r="C4" s="336"/>
      <c r="D4" s="336"/>
      <c r="E4" s="336"/>
      <c r="F4" s="336"/>
      <c r="G4" s="336"/>
      <c r="H4" s="336"/>
      <c r="I4" s="337"/>
      <c r="J4" s="337"/>
      <c r="K4" s="337"/>
      <c r="L4" s="337"/>
      <c r="M4" s="338"/>
      <c r="N4" s="336"/>
      <c r="O4" s="336"/>
      <c r="P4" s="337"/>
      <c r="Q4" s="337"/>
      <c r="R4" s="290"/>
    </row>
    <row r="5" spans="1:15" ht="15">
      <c r="A5" s="421" t="s">
        <v>4</v>
      </c>
      <c r="B5" s="630"/>
      <c r="C5" s="631"/>
      <c r="D5" s="291" t="s">
        <v>3</v>
      </c>
      <c r="E5" s="358" t="str">
        <f>'[1]справка №1-БАЛАНС'!H4</f>
        <v> </v>
      </c>
      <c r="F5" s="422"/>
      <c r="G5" s="423"/>
      <c r="H5" s="423"/>
      <c r="I5" s="423"/>
      <c r="J5" s="423"/>
      <c r="K5" s="423"/>
      <c r="L5" s="423"/>
      <c r="M5" s="423"/>
      <c r="N5" s="423"/>
      <c r="O5" s="423"/>
    </row>
    <row r="6" spans="1:5" ht="12.75" customHeight="1">
      <c r="A6" s="424" t="s">
        <v>628</v>
      </c>
      <c r="B6" s="425"/>
      <c r="C6" s="426"/>
      <c r="D6" s="358"/>
      <c r="E6" s="427" t="s">
        <v>629</v>
      </c>
    </row>
    <row r="7" spans="1:14" s="345" customFormat="1" ht="36">
      <c r="A7" s="428" t="s">
        <v>463</v>
      </c>
      <c r="B7" s="429" t="s">
        <v>7</v>
      </c>
      <c r="C7" s="430" t="s">
        <v>630</v>
      </c>
      <c r="D7" s="431" t="s">
        <v>631</v>
      </c>
      <c r="E7" s="431"/>
      <c r="F7" s="432"/>
      <c r="G7" s="433"/>
      <c r="H7" s="433"/>
      <c r="I7" s="433"/>
      <c r="J7" s="433"/>
      <c r="K7" s="433"/>
      <c r="L7" s="433"/>
      <c r="M7" s="433"/>
      <c r="N7" s="433"/>
    </row>
    <row r="8" spans="1:15" s="345" customFormat="1" ht="24">
      <c r="A8" s="428"/>
      <c r="B8" s="434"/>
      <c r="C8" s="430"/>
      <c r="D8" s="435" t="s">
        <v>632</v>
      </c>
      <c r="E8" s="436" t="s">
        <v>633</v>
      </c>
      <c r="F8" s="432"/>
      <c r="G8" s="433"/>
      <c r="H8" s="433"/>
      <c r="I8" s="433"/>
      <c r="J8" s="433"/>
      <c r="K8" s="433"/>
      <c r="L8" s="433"/>
      <c r="M8" s="433"/>
      <c r="N8" s="433"/>
      <c r="O8" s="433"/>
    </row>
    <row r="9" spans="1:15" s="345" customFormat="1" ht="12">
      <c r="A9" s="437" t="s">
        <v>13</v>
      </c>
      <c r="B9" s="434" t="s">
        <v>14</v>
      </c>
      <c r="C9" s="437">
        <v>1</v>
      </c>
      <c r="D9" s="437">
        <v>2</v>
      </c>
      <c r="E9" s="437">
        <v>3</v>
      </c>
      <c r="F9" s="432"/>
      <c r="G9" s="433"/>
      <c r="H9" s="433"/>
      <c r="I9" s="433"/>
      <c r="J9" s="433"/>
      <c r="K9" s="433"/>
      <c r="L9" s="433"/>
      <c r="M9" s="433"/>
      <c r="N9" s="433"/>
      <c r="O9" s="433"/>
    </row>
    <row r="10" spans="1:6" ht="12">
      <c r="A10" s="435" t="s">
        <v>634</v>
      </c>
      <c r="B10" s="438" t="s">
        <v>635</v>
      </c>
      <c r="C10" s="439"/>
      <c r="D10" s="439"/>
      <c r="E10" s="440">
        <f>C10-D10</f>
        <v>0</v>
      </c>
      <c r="F10" s="441"/>
    </row>
    <row r="11" spans="1:6" ht="12">
      <c r="A11" s="435" t="s">
        <v>636</v>
      </c>
      <c r="B11" s="442"/>
      <c r="C11" s="443"/>
      <c r="D11" s="443"/>
      <c r="E11" s="440"/>
      <c r="F11" s="441"/>
    </row>
    <row r="12" spans="1:15" ht="12">
      <c r="A12" s="444" t="s">
        <v>637</v>
      </c>
      <c r="B12" s="445" t="s">
        <v>638</v>
      </c>
      <c r="C12" s="446">
        <f>SUM(C13:C15)</f>
        <v>0</v>
      </c>
      <c r="D12" s="446">
        <f>SUM(D13:D15)</f>
        <v>0</v>
      </c>
      <c r="E12" s="440">
        <f>SUM(E13:E15)</f>
        <v>0</v>
      </c>
      <c r="F12" s="441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6" ht="12">
      <c r="A13" s="444" t="s">
        <v>639</v>
      </c>
      <c r="B13" s="445" t="s">
        <v>640</v>
      </c>
      <c r="C13" s="439"/>
      <c r="D13" s="439"/>
      <c r="E13" s="440">
        <f aca="true" t="shared" si="0" ref="E13:E43">C13-D13</f>
        <v>0</v>
      </c>
      <c r="F13" s="441"/>
    </row>
    <row r="14" spans="1:6" ht="12">
      <c r="A14" s="444" t="s">
        <v>641</v>
      </c>
      <c r="B14" s="445" t="s">
        <v>642</v>
      </c>
      <c r="C14" s="439">
        <v>0</v>
      </c>
      <c r="D14" s="439">
        <v>0</v>
      </c>
      <c r="E14" s="440">
        <f t="shared" si="0"/>
        <v>0</v>
      </c>
      <c r="F14" s="441"/>
    </row>
    <row r="15" spans="1:6" ht="12">
      <c r="A15" s="444" t="s">
        <v>643</v>
      </c>
      <c r="B15" s="445" t="s">
        <v>644</v>
      </c>
      <c r="C15" s="439"/>
      <c r="D15" s="439"/>
      <c r="E15" s="440">
        <f t="shared" si="0"/>
        <v>0</v>
      </c>
      <c r="F15" s="441"/>
    </row>
    <row r="16" spans="1:6" ht="12">
      <c r="A16" s="444" t="s">
        <v>645</v>
      </c>
      <c r="B16" s="445" t="s">
        <v>646</v>
      </c>
      <c r="C16" s="439">
        <v>585</v>
      </c>
      <c r="D16" s="439"/>
      <c r="E16" s="440">
        <f t="shared" si="0"/>
        <v>585</v>
      </c>
      <c r="F16" s="441"/>
    </row>
    <row r="17" spans="1:15" ht="12">
      <c r="A17" s="444" t="s">
        <v>647</v>
      </c>
      <c r="B17" s="445" t="s">
        <v>648</v>
      </c>
      <c r="C17" s="446">
        <f>+C18+C19</f>
        <v>0</v>
      </c>
      <c r="D17" s="446">
        <f>+D18+D19</f>
        <v>0</v>
      </c>
      <c r="E17" s="440">
        <f t="shared" si="0"/>
        <v>0</v>
      </c>
      <c r="F17" s="441"/>
      <c r="G17" s="358"/>
      <c r="H17" s="358"/>
      <c r="I17" s="358"/>
      <c r="J17" s="358"/>
      <c r="K17" s="358"/>
      <c r="L17" s="358"/>
      <c r="M17" s="358"/>
      <c r="N17" s="358"/>
      <c r="O17" s="358"/>
    </row>
    <row r="18" spans="1:6" ht="12">
      <c r="A18" s="444" t="s">
        <v>649</v>
      </c>
      <c r="B18" s="445" t="s">
        <v>650</v>
      </c>
      <c r="C18" s="439"/>
      <c r="D18" s="439"/>
      <c r="E18" s="440">
        <f t="shared" si="0"/>
        <v>0</v>
      </c>
      <c r="F18" s="441"/>
    </row>
    <row r="19" spans="1:6" ht="12">
      <c r="A19" s="444" t="s">
        <v>643</v>
      </c>
      <c r="B19" s="445" t="s">
        <v>651</v>
      </c>
      <c r="C19" s="439"/>
      <c r="D19" s="439"/>
      <c r="E19" s="440">
        <f t="shared" si="0"/>
        <v>0</v>
      </c>
      <c r="F19" s="441"/>
    </row>
    <row r="20" spans="1:15" ht="12">
      <c r="A20" s="447" t="s">
        <v>652</v>
      </c>
      <c r="B20" s="438" t="s">
        <v>653</v>
      </c>
      <c r="C20" s="443">
        <f>C12+C16+C17</f>
        <v>585</v>
      </c>
      <c r="D20" s="443">
        <f>D12+D16+D17</f>
        <v>0</v>
      </c>
      <c r="E20" s="448">
        <f>E12+E16+E17</f>
        <v>585</v>
      </c>
      <c r="F20" s="441"/>
      <c r="G20" s="358"/>
      <c r="H20" s="358"/>
      <c r="I20" s="358"/>
      <c r="J20" s="358"/>
      <c r="K20" s="358"/>
      <c r="L20" s="358"/>
      <c r="M20" s="358"/>
      <c r="N20" s="358"/>
      <c r="O20" s="358"/>
    </row>
    <row r="21" spans="1:6" ht="12">
      <c r="A21" s="435" t="s">
        <v>654</v>
      </c>
      <c r="B21" s="442"/>
      <c r="C21" s="446"/>
      <c r="D21" s="443"/>
      <c r="E21" s="440">
        <f t="shared" si="0"/>
        <v>0</v>
      </c>
      <c r="F21" s="441"/>
    </row>
    <row r="22" spans="1:6" ht="12">
      <c r="A22" s="444" t="s">
        <v>655</v>
      </c>
      <c r="B22" s="438" t="s">
        <v>656</v>
      </c>
      <c r="C22" s="439">
        <v>58</v>
      </c>
      <c r="D22" s="439"/>
      <c r="E22" s="440">
        <f t="shared" si="0"/>
        <v>58</v>
      </c>
      <c r="F22" s="441"/>
    </row>
    <row r="23" spans="1:6" ht="12">
      <c r="A23" s="444"/>
      <c r="B23" s="442"/>
      <c r="C23" s="446"/>
      <c r="D23" s="443"/>
      <c r="E23" s="440"/>
      <c r="F23" s="441"/>
    </row>
    <row r="24" spans="1:6" ht="12">
      <c r="A24" s="435" t="s">
        <v>657</v>
      </c>
      <c r="B24" s="449"/>
      <c r="C24" s="446"/>
      <c r="D24" s="443"/>
      <c r="E24" s="440"/>
      <c r="F24" s="441"/>
    </row>
    <row r="25" spans="1:15" ht="12">
      <c r="A25" s="444" t="s">
        <v>658</v>
      </c>
      <c r="B25" s="445" t="s">
        <v>659</v>
      </c>
      <c r="C25" s="446">
        <f>SUM(C26:C28)</f>
        <v>6</v>
      </c>
      <c r="D25" s="446">
        <f>SUM(D26:D28)</f>
        <v>6</v>
      </c>
      <c r="E25" s="440">
        <f>SUM(E26:E28)</f>
        <v>0</v>
      </c>
      <c r="F25" s="441"/>
      <c r="G25" s="358"/>
      <c r="H25" s="358"/>
      <c r="I25" s="358"/>
      <c r="J25" s="358"/>
      <c r="K25" s="358"/>
      <c r="L25" s="358"/>
      <c r="M25" s="358"/>
      <c r="N25" s="358"/>
      <c r="O25" s="358"/>
    </row>
    <row r="26" spans="1:6" ht="12">
      <c r="A26" s="444" t="s">
        <v>660</v>
      </c>
      <c r="B26" s="445" t="s">
        <v>661</v>
      </c>
      <c r="C26" s="439"/>
      <c r="D26" s="439"/>
      <c r="E26" s="440">
        <f t="shared" si="0"/>
        <v>0</v>
      </c>
      <c r="F26" s="441"/>
    </row>
    <row r="27" spans="1:6" ht="12">
      <c r="A27" s="444" t="s">
        <v>662</v>
      </c>
      <c r="B27" s="445" t="s">
        <v>663</v>
      </c>
      <c r="C27" s="439">
        <v>6</v>
      </c>
      <c r="D27" s="439">
        <v>6</v>
      </c>
      <c r="E27" s="440">
        <f t="shared" si="0"/>
        <v>0</v>
      </c>
      <c r="F27" s="441"/>
    </row>
    <row r="28" spans="1:6" ht="12">
      <c r="A28" s="444" t="s">
        <v>664</v>
      </c>
      <c r="B28" s="445" t="s">
        <v>665</v>
      </c>
      <c r="C28" s="439"/>
      <c r="D28" s="439"/>
      <c r="E28" s="440">
        <f t="shared" si="0"/>
        <v>0</v>
      </c>
      <c r="F28" s="441"/>
    </row>
    <row r="29" spans="1:6" ht="12">
      <c r="A29" s="444" t="s">
        <v>666</v>
      </c>
      <c r="B29" s="445" t="s">
        <v>667</v>
      </c>
      <c r="C29" s="439">
        <v>16820</v>
      </c>
      <c r="D29" s="439">
        <v>16820</v>
      </c>
      <c r="E29" s="440">
        <f t="shared" si="0"/>
        <v>0</v>
      </c>
      <c r="F29" s="441"/>
    </row>
    <row r="30" spans="1:6" ht="12">
      <c r="A30" s="444" t="s">
        <v>668</v>
      </c>
      <c r="B30" s="445" t="s">
        <v>669</v>
      </c>
      <c r="C30" s="439">
        <v>1913</v>
      </c>
      <c r="D30" s="439">
        <v>1913</v>
      </c>
      <c r="E30" s="440">
        <f t="shared" si="0"/>
        <v>0</v>
      </c>
      <c r="F30" s="441"/>
    </row>
    <row r="31" spans="1:6" ht="12">
      <c r="A31" s="444" t="s">
        <v>670</v>
      </c>
      <c r="B31" s="445" t="s">
        <v>671</v>
      </c>
      <c r="C31" s="439">
        <v>1049</v>
      </c>
      <c r="D31" s="439">
        <v>1049</v>
      </c>
      <c r="E31" s="440">
        <f t="shared" si="0"/>
        <v>0</v>
      </c>
      <c r="F31" s="441"/>
    </row>
    <row r="32" spans="1:6" ht="12">
      <c r="A32" s="444" t="s">
        <v>672</v>
      </c>
      <c r="B32" s="445" t="s">
        <v>673</v>
      </c>
      <c r="C32" s="439">
        <v>22</v>
      </c>
      <c r="D32" s="439">
        <v>22</v>
      </c>
      <c r="E32" s="440">
        <f t="shared" si="0"/>
        <v>0</v>
      </c>
      <c r="F32" s="441"/>
    </row>
    <row r="33" spans="1:6" ht="12">
      <c r="A33" s="444" t="s">
        <v>674</v>
      </c>
      <c r="B33" s="445" t="s">
        <v>675</v>
      </c>
      <c r="C33" s="439"/>
      <c r="D33" s="439"/>
      <c r="E33" s="440">
        <f t="shared" si="0"/>
        <v>0</v>
      </c>
      <c r="F33" s="441"/>
    </row>
    <row r="34" spans="1:15" ht="12">
      <c r="A34" s="444" t="s">
        <v>676</v>
      </c>
      <c r="B34" s="445" t="s">
        <v>677</v>
      </c>
      <c r="C34" s="450">
        <f>SUM(C35:C38)</f>
        <v>2260</v>
      </c>
      <c r="D34" s="450">
        <f>SUM(D35:D38)</f>
        <v>2260</v>
      </c>
      <c r="E34" s="451">
        <f>SUM(E35:E38)</f>
        <v>0</v>
      </c>
      <c r="F34" s="441"/>
      <c r="G34" s="358"/>
      <c r="H34" s="358"/>
      <c r="I34" s="358"/>
      <c r="J34" s="358"/>
      <c r="K34" s="358"/>
      <c r="L34" s="358"/>
      <c r="M34" s="358"/>
      <c r="N34" s="358"/>
      <c r="O34" s="358"/>
    </row>
    <row r="35" spans="1:6" ht="12">
      <c r="A35" s="444" t="s">
        <v>678</v>
      </c>
      <c r="B35" s="445" t="s">
        <v>679</v>
      </c>
      <c r="C35" s="439"/>
      <c r="D35" s="439"/>
      <c r="E35" s="440">
        <f t="shared" si="0"/>
        <v>0</v>
      </c>
      <c r="F35" s="441"/>
    </row>
    <row r="36" spans="1:6" ht="12">
      <c r="A36" s="444" t="s">
        <v>680</v>
      </c>
      <c r="B36" s="445" t="s">
        <v>681</v>
      </c>
      <c r="C36" s="439">
        <v>2260</v>
      </c>
      <c r="D36" s="439">
        <v>2260</v>
      </c>
      <c r="E36" s="440">
        <f t="shared" si="0"/>
        <v>0</v>
      </c>
      <c r="F36" s="441"/>
    </row>
    <row r="37" spans="1:6" ht="12">
      <c r="A37" s="444" t="s">
        <v>682</v>
      </c>
      <c r="B37" s="445" t="s">
        <v>683</v>
      </c>
      <c r="C37" s="439"/>
      <c r="D37" s="439"/>
      <c r="E37" s="440">
        <f t="shared" si="0"/>
        <v>0</v>
      </c>
      <c r="F37" s="441"/>
    </row>
    <row r="38" spans="1:6" ht="12">
      <c r="A38" s="444" t="s">
        <v>684</v>
      </c>
      <c r="B38" s="445" t="s">
        <v>685</v>
      </c>
      <c r="C38" s="439"/>
      <c r="D38" s="439"/>
      <c r="E38" s="440">
        <f t="shared" si="0"/>
        <v>0</v>
      </c>
      <c r="F38" s="441"/>
    </row>
    <row r="39" spans="1:15" ht="12">
      <c r="A39" s="444" t="s">
        <v>686</v>
      </c>
      <c r="B39" s="445" t="s">
        <v>687</v>
      </c>
      <c r="C39" s="450">
        <f>SUM(C40:C43)</f>
        <v>1448</v>
      </c>
      <c r="D39" s="450">
        <f>SUM(D40:D43)</f>
        <v>1448</v>
      </c>
      <c r="E39" s="451">
        <f>SUM(E40:E43)</f>
        <v>0</v>
      </c>
      <c r="F39" s="441"/>
      <c r="G39" s="358"/>
      <c r="H39" s="358"/>
      <c r="I39" s="358"/>
      <c r="J39" s="358"/>
      <c r="K39" s="358"/>
      <c r="L39" s="358"/>
      <c r="M39" s="358"/>
      <c r="N39" s="358"/>
      <c r="O39" s="358"/>
    </row>
    <row r="40" spans="1:6" ht="12">
      <c r="A40" s="444" t="s">
        <v>688</v>
      </c>
      <c r="B40" s="445" t="s">
        <v>689</v>
      </c>
      <c r="C40" s="439"/>
      <c r="D40" s="439"/>
      <c r="E40" s="440">
        <f t="shared" si="0"/>
        <v>0</v>
      </c>
      <c r="F40" s="441"/>
    </row>
    <row r="41" spans="1:6" ht="12">
      <c r="A41" s="444" t="s">
        <v>690</v>
      </c>
      <c r="B41" s="445" t="s">
        <v>691</v>
      </c>
      <c r="C41" s="439"/>
      <c r="D41" s="439"/>
      <c r="E41" s="440">
        <f t="shared" si="0"/>
        <v>0</v>
      </c>
      <c r="F41" s="441"/>
    </row>
    <row r="42" spans="1:6" ht="12">
      <c r="A42" s="444" t="s">
        <v>692</v>
      </c>
      <c r="B42" s="445" t="s">
        <v>693</v>
      </c>
      <c r="C42" s="439"/>
      <c r="D42" s="439"/>
      <c r="E42" s="440">
        <f t="shared" si="0"/>
        <v>0</v>
      </c>
      <c r="F42" s="441"/>
    </row>
    <row r="43" spans="1:6" ht="12">
      <c r="A43" s="444" t="s">
        <v>694</v>
      </c>
      <c r="B43" s="445" t="s">
        <v>695</v>
      </c>
      <c r="C43" s="439">
        <v>1448</v>
      </c>
      <c r="D43" s="439">
        <v>1448</v>
      </c>
      <c r="E43" s="440">
        <f t="shared" si="0"/>
        <v>0</v>
      </c>
      <c r="F43" s="441"/>
    </row>
    <row r="44" spans="1:15" ht="12">
      <c r="A44" s="447" t="s">
        <v>696</v>
      </c>
      <c r="B44" s="438" t="s">
        <v>697</v>
      </c>
      <c r="C44" s="443">
        <f>C25+C29+C30+C32+C31+C33+C34+C39</f>
        <v>23518</v>
      </c>
      <c r="D44" s="443">
        <f>D25+D29+D30+D32+D31+D33+D34+D39</f>
        <v>23518</v>
      </c>
      <c r="E44" s="448">
        <f>E25+E29+E30+E32+E31+E33+E34+E39</f>
        <v>0</v>
      </c>
      <c r="F44" s="441"/>
      <c r="G44" s="358"/>
      <c r="H44" s="358"/>
      <c r="I44" s="358"/>
      <c r="J44" s="358"/>
      <c r="K44" s="358"/>
      <c r="L44" s="358"/>
      <c r="M44" s="358"/>
      <c r="N44" s="358"/>
      <c r="O44" s="358"/>
    </row>
    <row r="45" spans="1:15" ht="12">
      <c r="A45" s="435" t="s">
        <v>698</v>
      </c>
      <c r="B45" s="442" t="s">
        <v>699</v>
      </c>
      <c r="C45" s="452">
        <f>C44+C22+C20+C10</f>
        <v>24161</v>
      </c>
      <c r="D45" s="452">
        <f>D44+D22+D20+D10</f>
        <v>23518</v>
      </c>
      <c r="E45" s="448">
        <f>E44+E22+E20+E10</f>
        <v>643</v>
      </c>
      <c r="F45" s="441"/>
      <c r="G45" s="358"/>
      <c r="H45" s="358"/>
      <c r="I45" s="358"/>
      <c r="J45" s="358"/>
      <c r="K45" s="358"/>
      <c r="L45" s="358"/>
      <c r="M45" s="358"/>
      <c r="N45" s="358"/>
      <c r="O45" s="358"/>
    </row>
    <row r="46" spans="1:27" ht="12">
      <c r="A46" s="453"/>
      <c r="B46" s="454"/>
      <c r="C46" s="455"/>
      <c r="D46" s="455"/>
      <c r="E46" s="455"/>
      <c r="F46" s="441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</row>
    <row r="47" spans="1:27" ht="12">
      <c r="A47" s="453"/>
      <c r="B47" s="454"/>
      <c r="C47" s="455"/>
      <c r="D47" s="455"/>
      <c r="E47" s="455"/>
      <c r="F47" s="441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</row>
    <row r="48" spans="1:6" ht="12">
      <c r="A48" s="453" t="s">
        <v>700</v>
      </c>
      <c r="B48" s="454"/>
      <c r="C48" s="457"/>
      <c r="D48" s="457"/>
      <c r="E48" s="457"/>
      <c r="F48" s="432" t="s">
        <v>275</v>
      </c>
    </row>
    <row r="49" spans="1:6" s="345" customFormat="1" ht="60">
      <c r="A49" s="428" t="s">
        <v>463</v>
      </c>
      <c r="B49" s="429" t="s">
        <v>7</v>
      </c>
      <c r="C49" s="458" t="s">
        <v>701</v>
      </c>
      <c r="D49" s="431" t="s">
        <v>702</v>
      </c>
      <c r="E49" s="431"/>
      <c r="F49" s="431" t="s">
        <v>703</v>
      </c>
    </row>
    <row r="50" spans="1:6" s="345" customFormat="1" ht="24">
      <c r="A50" s="428"/>
      <c r="B50" s="434"/>
      <c r="C50" s="458"/>
      <c r="D50" s="435" t="s">
        <v>632</v>
      </c>
      <c r="E50" s="435" t="s">
        <v>633</v>
      </c>
      <c r="F50" s="431"/>
    </row>
    <row r="51" spans="1:6" s="345" customFormat="1" ht="12">
      <c r="A51" s="437" t="s">
        <v>13</v>
      </c>
      <c r="B51" s="434" t="s">
        <v>14</v>
      </c>
      <c r="C51" s="437">
        <v>1</v>
      </c>
      <c r="D51" s="437">
        <v>2</v>
      </c>
      <c r="E51" s="459">
        <v>3</v>
      </c>
      <c r="F51" s="459">
        <v>4</v>
      </c>
    </row>
    <row r="52" spans="1:6" ht="12">
      <c r="A52" s="435" t="s">
        <v>704</v>
      </c>
      <c r="B52" s="449"/>
      <c r="C52" s="452"/>
      <c r="D52" s="452"/>
      <c r="E52" s="452"/>
      <c r="F52" s="460"/>
    </row>
    <row r="53" spans="1:16" ht="24">
      <c r="A53" s="444" t="s">
        <v>705</v>
      </c>
      <c r="B53" s="445" t="s">
        <v>706</v>
      </c>
      <c r="C53" s="452">
        <f>SUM(C54:C56)</f>
        <v>9367</v>
      </c>
      <c r="D53" s="452">
        <f>SUM(D54:D56)</f>
        <v>0</v>
      </c>
      <c r="E53" s="446">
        <f>C53-D53</f>
        <v>9367</v>
      </c>
      <c r="F53" s="443">
        <f>SUM(F54:F56)</f>
        <v>0</v>
      </c>
      <c r="G53" s="358"/>
      <c r="H53" s="358"/>
      <c r="I53" s="358"/>
      <c r="J53" s="358"/>
      <c r="K53" s="358"/>
      <c r="L53" s="358"/>
      <c r="M53" s="358"/>
      <c r="N53" s="358"/>
      <c r="O53" s="358"/>
      <c r="P53" s="358"/>
    </row>
    <row r="54" spans="1:6" ht="12">
      <c r="A54" s="444" t="s">
        <v>707</v>
      </c>
      <c r="B54" s="445" t="s">
        <v>708</v>
      </c>
      <c r="C54" s="439">
        <f>9266+101</f>
        <v>9367</v>
      </c>
      <c r="D54" s="439"/>
      <c r="E54" s="446">
        <f>C54-D54</f>
        <v>9367</v>
      </c>
      <c r="F54" s="439"/>
    </row>
    <row r="55" spans="1:6" ht="12">
      <c r="A55" s="444" t="s">
        <v>709</v>
      </c>
      <c r="B55" s="445" t="s">
        <v>710</v>
      </c>
      <c r="C55" s="439"/>
      <c r="D55" s="439"/>
      <c r="E55" s="446">
        <f aca="true" t="shared" si="1" ref="E55:E96">C55-D55</f>
        <v>0</v>
      </c>
      <c r="F55" s="439"/>
    </row>
    <row r="56" spans="1:6" ht="12">
      <c r="A56" s="444" t="s">
        <v>694</v>
      </c>
      <c r="B56" s="445" t="s">
        <v>711</v>
      </c>
      <c r="C56" s="439">
        <v>0</v>
      </c>
      <c r="D56" s="439">
        <v>0</v>
      </c>
      <c r="E56" s="446">
        <f t="shared" si="1"/>
        <v>0</v>
      </c>
      <c r="F56" s="439"/>
    </row>
    <row r="57" spans="1:16" ht="24">
      <c r="A57" s="444" t="s">
        <v>712</v>
      </c>
      <c r="B57" s="445" t="s">
        <v>713</v>
      </c>
      <c r="C57" s="452">
        <f>C58+C60</f>
        <v>19020</v>
      </c>
      <c r="D57" s="452">
        <f>D58+D60</f>
        <v>0</v>
      </c>
      <c r="E57" s="446">
        <f t="shared" si="1"/>
        <v>19020</v>
      </c>
      <c r="F57" s="452">
        <f>F58+F60</f>
        <v>0</v>
      </c>
      <c r="G57" s="358"/>
      <c r="H57" s="358"/>
      <c r="I57" s="358"/>
      <c r="J57" s="358"/>
      <c r="K57" s="358"/>
      <c r="L57" s="358"/>
      <c r="M57" s="358"/>
      <c r="N57" s="358"/>
      <c r="O57" s="358"/>
      <c r="P57" s="358"/>
    </row>
    <row r="58" spans="1:6" ht="12">
      <c r="A58" s="444" t="s">
        <v>714</v>
      </c>
      <c r="B58" s="445" t="s">
        <v>715</v>
      </c>
      <c r="C58" s="439">
        <v>19020</v>
      </c>
      <c r="D58" s="439"/>
      <c r="E58" s="446">
        <f t="shared" si="1"/>
        <v>19020</v>
      </c>
      <c r="F58" s="439"/>
    </row>
    <row r="59" spans="1:6" ht="12">
      <c r="A59" s="461" t="s">
        <v>716</v>
      </c>
      <c r="B59" s="445" t="s">
        <v>717</v>
      </c>
      <c r="C59" s="462"/>
      <c r="D59" s="462"/>
      <c r="E59" s="446">
        <f t="shared" si="1"/>
        <v>0</v>
      </c>
      <c r="F59" s="462"/>
    </row>
    <row r="60" spans="1:6" ht="12">
      <c r="A60" s="461" t="s">
        <v>718</v>
      </c>
      <c r="B60" s="445" t="s">
        <v>719</v>
      </c>
      <c r="C60" s="439"/>
      <c r="D60" s="439"/>
      <c r="E60" s="446">
        <f t="shared" si="1"/>
        <v>0</v>
      </c>
      <c r="F60" s="439"/>
    </row>
    <row r="61" spans="1:6" ht="12">
      <c r="A61" s="461" t="s">
        <v>716</v>
      </c>
      <c r="B61" s="445" t="s">
        <v>720</v>
      </c>
      <c r="C61" s="462"/>
      <c r="D61" s="462"/>
      <c r="E61" s="446">
        <f t="shared" si="1"/>
        <v>0</v>
      </c>
      <c r="F61" s="462"/>
    </row>
    <row r="62" spans="1:6" ht="12">
      <c r="A62" s="444" t="s">
        <v>137</v>
      </c>
      <c r="B62" s="445" t="s">
        <v>721</v>
      </c>
      <c r="C62" s="439"/>
      <c r="D62" s="439"/>
      <c r="E62" s="446">
        <f t="shared" si="1"/>
        <v>0</v>
      </c>
      <c r="F62" s="463"/>
    </row>
    <row r="63" spans="1:6" ht="12">
      <c r="A63" s="444" t="s">
        <v>140</v>
      </c>
      <c r="B63" s="445" t="s">
        <v>722</v>
      </c>
      <c r="C63" s="439"/>
      <c r="D63" s="439"/>
      <c r="E63" s="446">
        <f t="shared" si="1"/>
        <v>0</v>
      </c>
      <c r="F63" s="463"/>
    </row>
    <row r="64" spans="1:6" ht="12">
      <c r="A64" s="444" t="s">
        <v>723</v>
      </c>
      <c r="B64" s="445" t="s">
        <v>724</v>
      </c>
      <c r="C64" s="439"/>
      <c r="D64" s="439"/>
      <c r="E64" s="446">
        <f t="shared" si="1"/>
        <v>0</v>
      </c>
      <c r="F64" s="463"/>
    </row>
    <row r="65" spans="1:28" ht="12">
      <c r="A65" s="444" t="s">
        <v>725</v>
      </c>
      <c r="B65" s="445" t="s">
        <v>726</v>
      </c>
      <c r="C65" s="439">
        <v>416</v>
      </c>
      <c r="D65" s="439"/>
      <c r="E65" s="446">
        <f t="shared" si="1"/>
        <v>416</v>
      </c>
      <c r="F65" s="463"/>
      <c r="AB65" s="579"/>
    </row>
    <row r="66" spans="1:6" ht="12">
      <c r="A66" s="444" t="s">
        <v>727</v>
      </c>
      <c r="B66" s="445" t="s">
        <v>728</v>
      </c>
      <c r="C66" s="462"/>
      <c r="D66" s="462"/>
      <c r="E66" s="446">
        <f t="shared" si="1"/>
        <v>0</v>
      </c>
      <c r="F66" s="464"/>
    </row>
    <row r="67" spans="1:16" ht="12">
      <c r="A67" s="447" t="s">
        <v>729</v>
      </c>
      <c r="B67" s="438" t="s">
        <v>730</v>
      </c>
      <c r="C67" s="452">
        <f>C53+C57+C62+C63+C64+C65</f>
        <v>28803</v>
      </c>
      <c r="D67" s="452">
        <f>D53+D57+D62+D63+D64+D65</f>
        <v>0</v>
      </c>
      <c r="E67" s="446">
        <f t="shared" si="1"/>
        <v>28803</v>
      </c>
      <c r="F67" s="452">
        <f>F53+F57+F62+F63+F64+F65</f>
        <v>0</v>
      </c>
      <c r="G67" s="358"/>
      <c r="H67" s="358"/>
      <c r="I67" s="358"/>
      <c r="J67" s="358"/>
      <c r="K67" s="358"/>
      <c r="L67" s="358"/>
      <c r="M67" s="358"/>
      <c r="N67" s="358"/>
      <c r="O67" s="358"/>
      <c r="P67" s="358"/>
    </row>
    <row r="68" spans="1:6" ht="12">
      <c r="A68" s="435" t="s">
        <v>731</v>
      </c>
      <c r="B68" s="442"/>
      <c r="C68" s="443"/>
      <c r="D68" s="443"/>
      <c r="E68" s="446"/>
      <c r="F68" s="465"/>
    </row>
    <row r="69" spans="1:6" ht="12">
      <c r="A69" s="444" t="s">
        <v>732</v>
      </c>
      <c r="B69" s="466" t="s">
        <v>733</v>
      </c>
      <c r="C69" s="439">
        <v>2959</v>
      </c>
      <c r="D69" s="439"/>
      <c r="E69" s="446">
        <f t="shared" si="1"/>
        <v>2959</v>
      </c>
      <c r="F69" s="463"/>
    </row>
    <row r="70" spans="1:6" ht="12">
      <c r="A70" s="435"/>
      <c r="B70" s="442"/>
      <c r="C70" s="443"/>
      <c r="D70" s="443"/>
      <c r="E70" s="446"/>
      <c r="F70" s="465"/>
    </row>
    <row r="71" spans="1:6" ht="12">
      <c r="A71" s="435" t="s">
        <v>734</v>
      </c>
      <c r="B71" s="449"/>
      <c r="C71" s="443"/>
      <c r="D71" s="443"/>
      <c r="E71" s="446"/>
      <c r="F71" s="465"/>
    </row>
    <row r="72" spans="1:16" ht="24">
      <c r="A72" s="444" t="s">
        <v>705</v>
      </c>
      <c r="B72" s="445" t="s">
        <v>735</v>
      </c>
      <c r="C72" s="450">
        <f>SUM(C73:C75)</f>
        <v>76</v>
      </c>
      <c r="D72" s="450">
        <f>SUM(D73:D75)</f>
        <v>76</v>
      </c>
      <c r="E72" s="450">
        <f>SUM(E73:E75)</f>
        <v>0</v>
      </c>
      <c r="F72" s="450">
        <f>SUM(F73:F75)</f>
        <v>0</v>
      </c>
      <c r="G72" s="358"/>
      <c r="H72" s="358"/>
      <c r="I72" s="358"/>
      <c r="J72" s="358"/>
      <c r="K72" s="358"/>
      <c r="L72" s="358"/>
      <c r="M72" s="358"/>
      <c r="N72" s="358"/>
      <c r="O72" s="358"/>
      <c r="P72" s="358"/>
    </row>
    <row r="73" spans="1:6" ht="12">
      <c r="A73" s="444" t="s">
        <v>736</v>
      </c>
      <c r="B73" s="445" t="s">
        <v>737</v>
      </c>
      <c r="C73" s="439"/>
      <c r="D73" s="439"/>
      <c r="E73" s="446">
        <f t="shared" si="1"/>
        <v>0</v>
      </c>
      <c r="F73" s="463"/>
    </row>
    <row r="74" spans="1:6" ht="12">
      <c r="A74" s="444" t="s">
        <v>738</v>
      </c>
      <c r="B74" s="445" t="s">
        <v>739</v>
      </c>
      <c r="C74" s="439"/>
      <c r="D74" s="439"/>
      <c r="E74" s="446">
        <f t="shared" si="1"/>
        <v>0</v>
      </c>
      <c r="F74" s="463"/>
    </row>
    <row r="75" spans="1:6" ht="12">
      <c r="A75" s="467" t="s">
        <v>740</v>
      </c>
      <c r="B75" s="445" t="s">
        <v>741</v>
      </c>
      <c r="C75" s="439">
        <v>76</v>
      </c>
      <c r="D75" s="439">
        <v>76</v>
      </c>
      <c r="E75" s="446">
        <f t="shared" si="1"/>
        <v>0</v>
      </c>
      <c r="F75" s="463"/>
    </row>
    <row r="76" spans="1:16" ht="24">
      <c r="A76" s="444" t="s">
        <v>712</v>
      </c>
      <c r="B76" s="445" t="s">
        <v>742</v>
      </c>
      <c r="C76" s="452">
        <f>C77+C79</f>
        <v>9746</v>
      </c>
      <c r="D76" s="452">
        <f>D77+D79</f>
        <v>9746</v>
      </c>
      <c r="E76" s="452">
        <f>E77+E79</f>
        <v>0</v>
      </c>
      <c r="F76" s="452">
        <f>F77+F79</f>
        <v>0</v>
      </c>
      <c r="G76" s="358"/>
      <c r="H76" s="358"/>
      <c r="I76" s="358"/>
      <c r="J76" s="358"/>
      <c r="K76" s="358"/>
      <c r="L76" s="358"/>
      <c r="M76" s="358"/>
      <c r="N76" s="358"/>
      <c r="O76" s="358"/>
      <c r="P76" s="358"/>
    </row>
    <row r="77" spans="1:6" ht="12">
      <c r="A77" s="444" t="s">
        <v>743</v>
      </c>
      <c r="B77" s="445" t="s">
        <v>744</v>
      </c>
      <c r="C77" s="439">
        <f>3770+5976</f>
        <v>9746</v>
      </c>
      <c r="D77" s="439">
        <v>9746</v>
      </c>
      <c r="E77" s="446">
        <f t="shared" si="1"/>
        <v>0</v>
      </c>
      <c r="F77" s="439"/>
    </row>
    <row r="78" spans="1:6" ht="12">
      <c r="A78" s="444" t="s">
        <v>745</v>
      </c>
      <c r="B78" s="445" t="s">
        <v>746</v>
      </c>
      <c r="C78" s="462"/>
      <c r="D78" s="462"/>
      <c r="E78" s="446">
        <f t="shared" si="1"/>
        <v>0</v>
      </c>
      <c r="F78" s="462"/>
    </row>
    <row r="79" spans="1:6" ht="12">
      <c r="A79" s="444" t="s">
        <v>747</v>
      </c>
      <c r="B79" s="445" t="s">
        <v>748</v>
      </c>
      <c r="C79" s="439">
        <v>0</v>
      </c>
      <c r="D79" s="439">
        <v>0</v>
      </c>
      <c r="E79" s="446">
        <f t="shared" si="1"/>
        <v>0</v>
      </c>
      <c r="F79" s="439"/>
    </row>
    <row r="80" spans="1:6" ht="12">
      <c r="A80" s="444" t="s">
        <v>716</v>
      </c>
      <c r="B80" s="445" t="s">
        <v>749</v>
      </c>
      <c r="C80" s="462"/>
      <c r="D80" s="462"/>
      <c r="E80" s="446">
        <f t="shared" si="1"/>
        <v>0</v>
      </c>
      <c r="F80" s="462"/>
    </row>
    <row r="81" spans="1:16" ht="12">
      <c r="A81" s="444" t="s">
        <v>750</v>
      </c>
      <c r="B81" s="445" t="s">
        <v>751</v>
      </c>
      <c r="C81" s="452">
        <f>SUM(C82:C85)</f>
        <v>0</v>
      </c>
      <c r="D81" s="452">
        <f>SUM(D82:D85)</f>
        <v>0</v>
      </c>
      <c r="E81" s="452">
        <f>SUM(E82:E85)</f>
        <v>0</v>
      </c>
      <c r="F81" s="452">
        <f>SUM(F82:F85)</f>
        <v>0</v>
      </c>
      <c r="G81" s="358"/>
      <c r="H81" s="358"/>
      <c r="I81" s="358"/>
      <c r="J81" s="358"/>
      <c r="K81" s="358"/>
      <c r="L81" s="358"/>
      <c r="M81" s="358"/>
      <c r="N81" s="358"/>
      <c r="O81" s="358"/>
      <c r="P81" s="358"/>
    </row>
    <row r="82" spans="1:6" ht="12">
      <c r="A82" s="444" t="s">
        <v>752</v>
      </c>
      <c r="B82" s="445" t="s">
        <v>753</v>
      </c>
      <c r="C82" s="439"/>
      <c r="D82" s="439"/>
      <c r="E82" s="446">
        <f t="shared" si="1"/>
        <v>0</v>
      </c>
      <c r="F82" s="439"/>
    </row>
    <row r="83" spans="1:6" ht="12">
      <c r="A83" s="444" t="s">
        <v>754</v>
      </c>
      <c r="B83" s="445" t="s">
        <v>755</v>
      </c>
      <c r="C83" s="439"/>
      <c r="D83" s="439"/>
      <c r="E83" s="446">
        <f t="shared" si="1"/>
        <v>0</v>
      </c>
      <c r="F83" s="439"/>
    </row>
    <row r="84" spans="1:6" ht="24">
      <c r="A84" s="444" t="s">
        <v>756</v>
      </c>
      <c r="B84" s="445" t="s">
        <v>757</v>
      </c>
      <c r="C84" s="439"/>
      <c r="D84" s="439"/>
      <c r="E84" s="446">
        <f t="shared" si="1"/>
        <v>0</v>
      </c>
      <c r="F84" s="439"/>
    </row>
    <row r="85" spans="1:6" ht="12">
      <c r="A85" s="444" t="s">
        <v>758</v>
      </c>
      <c r="B85" s="445" t="s">
        <v>759</v>
      </c>
      <c r="C85" s="439"/>
      <c r="D85" s="439"/>
      <c r="E85" s="446">
        <f t="shared" si="1"/>
        <v>0</v>
      </c>
      <c r="F85" s="439"/>
    </row>
    <row r="86" spans="1:16" ht="12">
      <c r="A86" s="444" t="s">
        <v>760</v>
      </c>
      <c r="B86" s="445" t="s">
        <v>761</v>
      </c>
      <c r="C86" s="443">
        <f>SUM(C87:C91)+C95</f>
        <v>8693</v>
      </c>
      <c r="D86" s="443">
        <f>SUM(D87:D91)+D95</f>
        <v>8693</v>
      </c>
      <c r="E86" s="443">
        <f>SUM(E87:E91)+E95</f>
        <v>0</v>
      </c>
      <c r="F86" s="443">
        <f>SUM(F87:F91)+F95</f>
        <v>0</v>
      </c>
      <c r="G86" s="358"/>
      <c r="H86" s="358"/>
      <c r="I86" s="358"/>
      <c r="J86" s="358"/>
      <c r="K86" s="358"/>
      <c r="L86" s="358"/>
      <c r="M86" s="358"/>
      <c r="N86" s="358"/>
      <c r="O86" s="358"/>
      <c r="P86" s="358"/>
    </row>
    <row r="87" spans="1:6" ht="12">
      <c r="A87" s="444" t="s">
        <v>762</v>
      </c>
      <c r="B87" s="445" t="s">
        <v>763</v>
      </c>
      <c r="C87" s="439">
        <f>2717+17</f>
        <v>2734</v>
      </c>
      <c r="D87" s="439">
        <v>2734</v>
      </c>
      <c r="E87" s="446">
        <f t="shared" si="1"/>
        <v>0</v>
      </c>
      <c r="F87" s="439"/>
    </row>
    <row r="88" spans="1:6" ht="12">
      <c r="A88" s="444" t="s">
        <v>764</v>
      </c>
      <c r="B88" s="445" t="s">
        <v>765</v>
      </c>
      <c r="C88" s="439">
        <v>5134</v>
      </c>
      <c r="D88" s="439">
        <v>5134</v>
      </c>
      <c r="E88" s="446">
        <f t="shared" si="1"/>
        <v>0</v>
      </c>
      <c r="F88" s="439"/>
    </row>
    <row r="89" spans="1:6" ht="12">
      <c r="A89" s="444" t="s">
        <v>766</v>
      </c>
      <c r="B89" s="445" t="s">
        <v>767</v>
      </c>
      <c r="C89" s="439">
        <v>71</v>
      </c>
      <c r="D89" s="439">
        <v>71</v>
      </c>
      <c r="E89" s="446">
        <f t="shared" si="1"/>
        <v>0</v>
      </c>
      <c r="F89" s="439"/>
    </row>
    <row r="90" spans="1:6" ht="12">
      <c r="A90" s="444" t="s">
        <v>768</v>
      </c>
      <c r="B90" s="445" t="s">
        <v>769</v>
      </c>
      <c r="C90" s="439">
        <v>385</v>
      </c>
      <c r="D90" s="439">
        <v>385</v>
      </c>
      <c r="E90" s="446">
        <f t="shared" si="1"/>
        <v>0</v>
      </c>
      <c r="F90" s="439"/>
    </row>
    <row r="91" spans="1:16" ht="12">
      <c r="A91" s="444" t="s">
        <v>770</v>
      </c>
      <c r="B91" s="445" t="s">
        <v>771</v>
      </c>
      <c r="C91" s="452">
        <f>SUM(C92:C94)</f>
        <v>226</v>
      </c>
      <c r="D91" s="452">
        <f>SUM(D92:D94)</f>
        <v>226</v>
      </c>
      <c r="E91" s="452">
        <f>SUM(E92:E94)</f>
        <v>0</v>
      </c>
      <c r="F91" s="452">
        <f>SUM(F92:F94)</f>
        <v>0</v>
      </c>
      <c r="G91" s="358"/>
      <c r="H91" s="358"/>
      <c r="I91" s="358"/>
      <c r="J91" s="358"/>
      <c r="K91" s="358"/>
      <c r="L91" s="358"/>
      <c r="M91" s="358"/>
      <c r="N91" s="358"/>
      <c r="O91" s="358"/>
      <c r="P91" s="358"/>
    </row>
    <row r="92" spans="1:6" ht="12">
      <c r="A92" s="444" t="s">
        <v>772</v>
      </c>
      <c r="B92" s="445" t="s">
        <v>773</v>
      </c>
      <c r="C92" s="439">
        <v>0</v>
      </c>
      <c r="D92" s="439">
        <v>0</v>
      </c>
      <c r="E92" s="446">
        <f t="shared" si="1"/>
        <v>0</v>
      </c>
      <c r="F92" s="439"/>
    </row>
    <row r="93" spans="1:6" ht="12">
      <c r="A93" s="444" t="s">
        <v>680</v>
      </c>
      <c r="B93" s="445" t="s">
        <v>774</v>
      </c>
      <c r="C93" s="439">
        <v>27</v>
      </c>
      <c r="D93" s="439">
        <v>27</v>
      </c>
      <c r="E93" s="446">
        <f t="shared" si="1"/>
        <v>0</v>
      </c>
      <c r="F93" s="439"/>
    </row>
    <row r="94" spans="1:6" ht="12">
      <c r="A94" s="444" t="s">
        <v>684</v>
      </c>
      <c r="B94" s="445" t="s">
        <v>775</v>
      </c>
      <c r="C94" s="439">
        <f>226-27</f>
        <v>199</v>
      </c>
      <c r="D94" s="439">
        <v>199</v>
      </c>
      <c r="E94" s="446">
        <f t="shared" si="1"/>
        <v>0</v>
      </c>
      <c r="F94" s="439"/>
    </row>
    <row r="95" spans="1:28" ht="12">
      <c r="A95" s="444" t="s">
        <v>776</v>
      </c>
      <c r="B95" s="445" t="s">
        <v>777</v>
      </c>
      <c r="C95" s="439">
        <v>143</v>
      </c>
      <c r="D95" s="439">
        <v>143</v>
      </c>
      <c r="E95" s="446">
        <f t="shared" si="1"/>
        <v>0</v>
      </c>
      <c r="F95" s="439"/>
      <c r="AB95" s="579"/>
    </row>
    <row r="96" spans="1:6" ht="12">
      <c r="A96" s="444" t="s">
        <v>778</v>
      </c>
      <c r="B96" s="445" t="s">
        <v>779</v>
      </c>
      <c r="C96" s="439">
        <f>363+51</f>
        <v>414</v>
      </c>
      <c r="D96" s="439">
        <v>414</v>
      </c>
      <c r="E96" s="446">
        <f t="shared" si="1"/>
        <v>0</v>
      </c>
      <c r="F96" s="463"/>
    </row>
    <row r="97" spans="1:16" ht="12">
      <c r="A97" s="447" t="s">
        <v>780</v>
      </c>
      <c r="B97" s="466" t="s">
        <v>781</v>
      </c>
      <c r="C97" s="443">
        <f>C86+C81+C76+C72+C96</f>
        <v>18929</v>
      </c>
      <c r="D97" s="443">
        <f>D86+D81+D76+D72+D96</f>
        <v>18929</v>
      </c>
      <c r="E97" s="443">
        <f>E86+E81+E76+E72+E96</f>
        <v>0</v>
      </c>
      <c r="F97" s="443">
        <f>F86+F81+F76+F72+F96</f>
        <v>0</v>
      </c>
      <c r="G97" s="358"/>
      <c r="H97" s="358"/>
      <c r="I97" s="358"/>
      <c r="J97" s="358"/>
      <c r="K97" s="358"/>
      <c r="L97" s="358"/>
      <c r="M97" s="358"/>
      <c r="N97" s="358"/>
      <c r="O97" s="358"/>
      <c r="P97" s="358"/>
    </row>
    <row r="98" spans="1:16" ht="12">
      <c r="A98" s="435" t="s">
        <v>782</v>
      </c>
      <c r="B98" s="442" t="s">
        <v>783</v>
      </c>
      <c r="C98" s="443">
        <f>C97+C69+C67</f>
        <v>50691</v>
      </c>
      <c r="D98" s="443">
        <f>D97+D69+D67</f>
        <v>18929</v>
      </c>
      <c r="E98" s="443">
        <f>E97+E69+E67</f>
        <v>31762</v>
      </c>
      <c r="F98" s="443">
        <f>F97+F69+F67</f>
        <v>0</v>
      </c>
      <c r="G98" s="358"/>
      <c r="H98" s="358"/>
      <c r="I98" s="358"/>
      <c r="J98" s="358"/>
      <c r="K98" s="358"/>
      <c r="L98" s="358"/>
      <c r="M98" s="358"/>
      <c r="N98" s="358"/>
      <c r="O98" s="358"/>
      <c r="P98" s="358"/>
    </row>
    <row r="99" spans="1:6" ht="12">
      <c r="A99" s="457"/>
      <c r="B99" s="468"/>
      <c r="C99" s="469"/>
      <c r="D99" s="469"/>
      <c r="E99" s="469"/>
      <c r="F99" s="470"/>
    </row>
    <row r="100" spans="1:27" ht="12">
      <c r="A100" s="453" t="s">
        <v>784</v>
      </c>
      <c r="B100" s="471"/>
      <c r="C100" s="469"/>
      <c r="D100" s="469"/>
      <c r="E100" s="469"/>
      <c r="F100" s="472" t="s">
        <v>536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  <c r="Y100" s="456"/>
      <c r="Z100" s="456"/>
      <c r="AA100" s="456"/>
    </row>
    <row r="101" spans="1:16" s="474" customFormat="1" ht="48">
      <c r="A101" s="437" t="s">
        <v>463</v>
      </c>
      <c r="B101" s="442" t="s">
        <v>464</v>
      </c>
      <c r="C101" s="437" t="s">
        <v>785</v>
      </c>
      <c r="D101" s="437" t="s">
        <v>786</v>
      </c>
      <c r="E101" s="437" t="s">
        <v>787</v>
      </c>
      <c r="F101" s="437" t="s">
        <v>788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</row>
    <row r="102" spans="1:16" s="474" customFormat="1" ht="12">
      <c r="A102" s="437" t="s">
        <v>13</v>
      </c>
      <c r="B102" s="442" t="s">
        <v>14</v>
      </c>
      <c r="C102" s="437">
        <v>1</v>
      </c>
      <c r="D102" s="437">
        <v>2</v>
      </c>
      <c r="E102" s="437">
        <v>3</v>
      </c>
      <c r="F102" s="459">
        <v>4</v>
      </c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</row>
    <row r="103" spans="1:14" ht="12">
      <c r="A103" s="444" t="s">
        <v>789</v>
      </c>
      <c r="B103" s="445" t="s">
        <v>790</v>
      </c>
      <c r="C103" s="439"/>
      <c r="D103" s="439"/>
      <c r="E103" s="439"/>
      <c r="F103" s="475">
        <f>C103+D103-E103</f>
        <v>0</v>
      </c>
      <c r="G103" s="358"/>
      <c r="H103" s="358"/>
      <c r="I103" s="358"/>
      <c r="J103" s="358"/>
      <c r="K103" s="358"/>
      <c r="L103" s="358"/>
      <c r="M103" s="358"/>
      <c r="N103" s="358"/>
    </row>
    <row r="104" spans="1:6" ht="12">
      <c r="A104" s="444" t="s">
        <v>791</v>
      </c>
      <c r="B104" s="445" t="s">
        <v>792</v>
      </c>
      <c r="C104" s="439"/>
      <c r="D104" s="439"/>
      <c r="E104" s="439"/>
      <c r="F104" s="475">
        <f>C104+D104-E104</f>
        <v>0</v>
      </c>
    </row>
    <row r="105" spans="1:6" ht="12">
      <c r="A105" s="444" t="s">
        <v>793</v>
      </c>
      <c r="B105" s="445" t="s">
        <v>794</v>
      </c>
      <c r="C105" s="439"/>
      <c r="D105" s="439"/>
      <c r="E105" s="439"/>
      <c r="F105" s="475">
        <f>C105+D105-E105</f>
        <v>0</v>
      </c>
    </row>
    <row r="106" spans="1:16" ht="12">
      <c r="A106" s="476" t="s">
        <v>795</v>
      </c>
      <c r="B106" s="442" t="s">
        <v>796</v>
      </c>
      <c r="C106" s="452">
        <f>SUM(C103:C105)</f>
        <v>0</v>
      </c>
      <c r="D106" s="452">
        <f>SUM(D103:D105)</f>
        <v>0</v>
      </c>
      <c r="E106" s="452">
        <f>SUM(E103:E105)</f>
        <v>0</v>
      </c>
      <c r="F106" s="452">
        <f>SUM(F103:F105)</f>
        <v>0</v>
      </c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</row>
    <row r="107" spans="1:27" ht="12">
      <c r="A107" s="477" t="s">
        <v>797</v>
      </c>
      <c r="B107" s="478"/>
      <c r="C107" s="453"/>
      <c r="D107" s="453"/>
      <c r="E107" s="453"/>
      <c r="F107" s="432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</row>
    <row r="108" spans="1:27" ht="24" customHeight="1">
      <c r="A108" s="632" t="s">
        <v>798</v>
      </c>
      <c r="B108" s="632"/>
      <c r="C108" s="632"/>
      <c r="D108" s="632"/>
      <c r="E108" s="632"/>
      <c r="F108" s="632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</row>
    <row r="109" spans="1:6" ht="12">
      <c r="A109" s="453"/>
      <c r="B109" s="454"/>
      <c r="C109" s="453"/>
      <c r="D109" s="453"/>
      <c r="E109" s="453"/>
      <c r="F109" s="432"/>
    </row>
    <row r="110" spans="1:6" ht="12">
      <c r="A110" s="633" t="s">
        <v>877</v>
      </c>
      <c r="B110" s="633"/>
      <c r="C110" s="633" t="s">
        <v>799</v>
      </c>
      <c r="D110" s="633"/>
      <c r="E110" s="633"/>
      <c r="F110" s="633"/>
    </row>
    <row r="111" spans="1:6" ht="12">
      <c r="A111" s="583">
        <f>'справка №1-БАЛАНС'!A98</f>
        <v>42233</v>
      </c>
      <c r="B111" s="480"/>
      <c r="C111" s="479"/>
      <c r="D111" s="479"/>
      <c r="E111" s="479"/>
      <c r="F111" s="481"/>
    </row>
    <row r="112" spans="1:6" ht="12">
      <c r="A112" s="479"/>
      <c r="B112" s="480"/>
      <c r="C112" s="626" t="s">
        <v>800</v>
      </c>
      <c r="D112" s="626"/>
      <c r="E112" s="626"/>
      <c r="F112" s="626"/>
    </row>
    <row r="113" spans="1:6" ht="12">
      <c r="A113" s="332"/>
      <c r="B113" s="482"/>
      <c r="C113" s="332"/>
      <c r="D113" s="332"/>
      <c r="E113" s="332"/>
      <c r="F113" s="332"/>
    </row>
    <row r="114" spans="1:6" ht="12">
      <c r="A114" s="332"/>
      <c r="B114" s="482"/>
      <c r="C114" s="332"/>
      <c r="D114" s="332"/>
      <c r="E114" s="332"/>
      <c r="F114" s="332"/>
    </row>
    <row r="115" spans="1:6" ht="12">
      <c r="A115" s="332"/>
      <c r="B115" s="482"/>
      <c r="C115" s="332"/>
      <c r="D115" s="332"/>
      <c r="E115" s="332"/>
      <c r="F115" s="332"/>
    </row>
    <row r="116" spans="1:6" ht="12">
      <c r="A116" s="332"/>
      <c r="B116" s="482"/>
      <c r="C116" s="332"/>
      <c r="D116" s="332"/>
      <c r="E116" s="332"/>
      <c r="F116" s="332"/>
    </row>
  </sheetData>
  <sheetProtection/>
  <mergeCells count="7">
    <mergeCell ref="C112:F112"/>
    <mergeCell ref="A1:E1"/>
    <mergeCell ref="B3:C3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1">
      <selection activeCell="L23" sqref="L23"/>
    </sheetView>
  </sheetViews>
  <sheetFormatPr defaultColWidth="10.75390625" defaultRowHeight="12.75"/>
  <cols>
    <col min="1" max="1" width="52.75390625" style="358" customWidth="1"/>
    <col min="2" max="2" width="9.125" style="533" customWidth="1"/>
    <col min="3" max="3" width="12.875" style="358" customWidth="1"/>
    <col min="4" max="4" width="12.75390625" style="358" customWidth="1"/>
    <col min="5" max="5" width="12.875" style="358" customWidth="1"/>
    <col min="6" max="6" width="11.375" style="358" customWidth="1"/>
    <col min="7" max="7" width="12.375" style="358" customWidth="1"/>
    <col min="8" max="8" width="14.125" style="358" customWidth="1"/>
    <col min="9" max="9" width="14.00390625" style="358" customWidth="1"/>
    <col min="10" max="16384" width="10.75390625" style="358" customWidth="1"/>
  </cols>
  <sheetData>
    <row r="1" spans="1:9" ht="12">
      <c r="A1" s="484"/>
      <c r="B1" s="485"/>
      <c r="C1" s="484"/>
      <c r="D1" s="484"/>
      <c r="E1" s="484"/>
      <c r="F1" s="484"/>
      <c r="G1" s="484"/>
      <c r="H1" s="484"/>
      <c r="I1" s="484"/>
    </row>
    <row r="2" spans="1:9" ht="12">
      <c r="A2" s="484"/>
      <c r="B2" s="485"/>
      <c r="C2" s="486"/>
      <c r="D2" s="487"/>
      <c r="E2" s="486" t="s">
        <v>801</v>
      </c>
      <c r="F2" s="486"/>
      <c r="G2" s="486"/>
      <c r="H2" s="484"/>
      <c r="I2" s="484"/>
    </row>
    <row r="3" spans="1:9" ht="12">
      <c r="A3" s="484"/>
      <c r="B3" s="485"/>
      <c r="C3" s="488" t="s">
        <v>802</v>
      </c>
      <c r="D3" s="488"/>
      <c r="E3" s="488"/>
      <c r="F3" s="488"/>
      <c r="G3" s="488"/>
      <c r="H3" s="484"/>
      <c r="I3" s="484"/>
    </row>
    <row r="4" spans="1:9" ht="15" customHeight="1">
      <c r="A4" s="489" t="s">
        <v>383</v>
      </c>
      <c r="B4" s="635" t="str">
        <f>'[1]справка №1-БАЛАНС'!E3</f>
        <v>"СВИЛОЗА" АД</v>
      </c>
      <c r="C4" s="635"/>
      <c r="D4" s="635"/>
      <c r="E4" s="635"/>
      <c r="F4" s="635"/>
      <c r="G4" s="636" t="s">
        <v>2</v>
      </c>
      <c r="H4" s="636"/>
      <c r="I4" s="490">
        <f>'[1]справка №1-БАЛАНС'!H3</f>
        <v>814191178</v>
      </c>
    </row>
    <row r="5" spans="1:18" s="334" customFormat="1" ht="16.5" customHeight="1">
      <c r="A5" s="274" t="s">
        <v>531</v>
      </c>
      <c r="B5" s="335"/>
      <c r="C5" s="336"/>
      <c r="D5" s="336"/>
      <c r="E5" s="336"/>
      <c r="F5" s="336"/>
      <c r="G5" s="336"/>
      <c r="H5" s="336"/>
      <c r="I5" s="337"/>
      <c r="J5" s="337"/>
      <c r="K5" s="337"/>
      <c r="L5" s="337"/>
      <c r="M5" s="338"/>
      <c r="N5" s="336"/>
      <c r="O5" s="336"/>
      <c r="P5" s="337"/>
      <c r="Q5" s="337"/>
      <c r="R5" s="290"/>
    </row>
    <row r="6" spans="1:9" ht="15">
      <c r="A6" s="491" t="s">
        <v>4</v>
      </c>
      <c r="B6" s="637"/>
      <c r="C6" s="637"/>
      <c r="D6" s="637"/>
      <c r="E6" s="637"/>
      <c r="F6" s="637"/>
      <c r="G6" s="638" t="s">
        <v>3</v>
      </c>
      <c r="H6" s="639"/>
      <c r="I6" s="490" t="str">
        <f>'[1]справка №1-БАЛАНС'!H4</f>
        <v> </v>
      </c>
    </row>
    <row r="7" spans="1:9" ht="12">
      <c r="A7" s="342"/>
      <c r="B7" s="492"/>
      <c r="C7" s="339"/>
      <c r="D7" s="339"/>
      <c r="E7" s="339"/>
      <c r="F7" s="339"/>
      <c r="G7" s="339"/>
      <c r="H7" s="339"/>
      <c r="I7" s="342" t="s">
        <v>803</v>
      </c>
    </row>
    <row r="8" spans="1:9" s="498" customFormat="1" ht="12">
      <c r="A8" s="493" t="s">
        <v>463</v>
      </c>
      <c r="B8" s="494"/>
      <c r="C8" s="493" t="s">
        <v>804</v>
      </c>
      <c r="D8" s="495"/>
      <c r="E8" s="496"/>
      <c r="F8" s="497" t="s">
        <v>805</v>
      </c>
      <c r="G8" s="497"/>
      <c r="H8" s="497"/>
      <c r="I8" s="497"/>
    </row>
    <row r="9" spans="1:9" s="498" customFormat="1" ht="21.75" customHeight="1">
      <c r="A9" s="493"/>
      <c r="B9" s="499" t="s">
        <v>7</v>
      </c>
      <c r="C9" s="500" t="s">
        <v>806</v>
      </c>
      <c r="D9" s="500" t="s">
        <v>807</v>
      </c>
      <c r="E9" s="500" t="s">
        <v>808</v>
      </c>
      <c r="F9" s="496" t="s">
        <v>809</v>
      </c>
      <c r="G9" s="501" t="s">
        <v>810</v>
      </c>
      <c r="H9" s="501"/>
      <c r="I9" s="501" t="s">
        <v>811</v>
      </c>
    </row>
    <row r="10" spans="1:9" s="498" customFormat="1" ht="15.75" customHeight="1">
      <c r="A10" s="493"/>
      <c r="B10" s="502"/>
      <c r="C10" s="503"/>
      <c r="D10" s="503"/>
      <c r="E10" s="503"/>
      <c r="F10" s="496"/>
      <c r="G10" s="504" t="s">
        <v>547</v>
      </c>
      <c r="H10" s="504" t="s">
        <v>548</v>
      </c>
      <c r="I10" s="501"/>
    </row>
    <row r="11" spans="1:9" s="508" customFormat="1" ht="12">
      <c r="A11" s="505" t="s">
        <v>13</v>
      </c>
      <c r="B11" s="506" t="s">
        <v>14</v>
      </c>
      <c r="C11" s="507">
        <v>1</v>
      </c>
      <c r="D11" s="507">
        <v>2</v>
      </c>
      <c r="E11" s="507">
        <v>3</v>
      </c>
      <c r="F11" s="505">
        <v>4</v>
      </c>
      <c r="G11" s="505">
        <v>5</v>
      </c>
      <c r="H11" s="505">
        <v>6</v>
      </c>
      <c r="I11" s="505">
        <v>7</v>
      </c>
    </row>
    <row r="12" spans="1:9" s="508" customFormat="1" ht="12">
      <c r="A12" s="509" t="s">
        <v>812</v>
      </c>
      <c r="B12" s="510"/>
      <c r="C12" s="505"/>
      <c r="D12" s="505"/>
      <c r="E12" s="505"/>
      <c r="F12" s="505"/>
      <c r="G12" s="505"/>
      <c r="H12" s="505"/>
      <c r="I12" s="505"/>
    </row>
    <row r="13" spans="1:9" s="508" customFormat="1" ht="15">
      <c r="A13" s="511" t="s">
        <v>813</v>
      </c>
      <c r="B13" s="512" t="s">
        <v>814</v>
      </c>
      <c r="C13" s="513"/>
      <c r="D13" s="514"/>
      <c r="E13" s="514"/>
      <c r="F13" s="514"/>
      <c r="G13" s="514"/>
      <c r="H13" s="514"/>
      <c r="I13" s="515">
        <f>F13+G13-H13</f>
        <v>0</v>
      </c>
    </row>
    <row r="14" spans="1:9" s="508" customFormat="1" ht="12">
      <c r="A14" s="511" t="s">
        <v>815</v>
      </c>
      <c r="B14" s="512" t="s">
        <v>816</v>
      </c>
      <c r="C14" s="514"/>
      <c r="D14" s="514"/>
      <c r="E14" s="514"/>
      <c r="F14" s="514"/>
      <c r="G14" s="514"/>
      <c r="H14" s="514"/>
      <c r="I14" s="515">
        <f aca="true" t="shared" si="0" ref="I14:I27">F14+G14-H14</f>
        <v>0</v>
      </c>
    </row>
    <row r="15" spans="1:9" s="508" customFormat="1" ht="12">
      <c r="A15" s="511" t="s">
        <v>611</v>
      </c>
      <c r="B15" s="512" t="s">
        <v>817</v>
      </c>
      <c r="C15" s="516"/>
      <c r="D15" s="516"/>
      <c r="E15" s="516"/>
      <c r="F15" s="516"/>
      <c r="G15" s="516"/>
      <c r="H15" s="516"/>
      <c r="I15" s="515">
        <f t="shared" si="0"/>
        <v>0</v>
      </c>
    </row>
    <row r="16" spans="1:9" s="508" customFormat="1" ht="12">
      <c r="A16" s="511" t="s">
        <v>818</v>
      </c>
      <c r="B16" s="512" t="s">
        <v>819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508" customFormat="1" ht="12">
      <c r="A17" s="511" t="s">
        <v>77</v>
      </c>
      <c r="B17" s="512" t="s">
        <v>820</v>
      </c>
      <c r="C17" s="514"/>
      <c r="D17" s="514"/>
      <c r="E17" s="514"/>
      <c r="F17" s="514"/>
      <c r="G17" s="514"/>
      <c r="H17" s="514"/>
      <c r="I17" s="515">
        <f t="shared" si="0"/>
        <v>0</v>
      </c>
    </row>
    <row r="18" spans="1:9" s="508" customFormat="1" ht="12">
      <c r="A18" s="517" t="s">
        <v>579</v>
      </c>
      <c r="B18" s="518" t="s">
        <v>821</v>
      </c>
      <c r="C18" s="505">
        <f aca="true" t="shared" si="1" ref="C18:H18">C13+C14+C16+C17</f>
        <v>0</v>
      </c>
      <c r="D18" s="505">
        <f t="shared" si="1"/>
        <v>0</v>
      </c>
      <c r="E18" s="505">
        <f t="shared" si="1"/>
        <v>0</v>
      </c>
      <c r="F18" s="505">
        <f t="shared" si="1"/>
        <v>0</v>
      </c>
      <c r="G18" s="505">
        <f t="shared" si="1"/>
        <v>0</v>
      </c>
      <c r="H18" s="505">
        <f t="shared" si="1"/>
        <v>0</v>
      </c>
      <c r="I18" s="515">
        <f t="shared" si="0"/>
        <v>0</v>
      </c>
    </row>
    <row r="19" spans="1:9" s="508" customFormat="1" ht="12">
      <c r="A19" s="509" t="s">
        <v>822</v>
      </c>
      <c r="B19" s="519"/>
      <c r="C19" s="515"/>
      <c r="D19" s="515"/>
      <c r="E19" s="515"/>
      <c r="F19" s="515"/>
      <c r="G19" s="515"/>
      <c r="H19" s="515"/>
      <c r="I19" s="515"/>
    </row>
    <row r="20" spans="1:16" s="508" customFormat="1" ht="12">
      <c r="A20" s="511" t="s">
        <v>813</v>
      </c>
      <c r="B20" s="512" t="s">
        <v>823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08" customFormat="1" ht="12">
      <c r="A21" s="511" t="s">
        <v>824</v>
      </c>
      <c r="B21" s="512" t="s">
        <v>825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08" customFormat="1" ht="12">
      <c r="A22" s="511" t="s">
        <v>826</v>
      </c>
      <c r="B22" s="512" t="s">
        <v>827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08" customFormat="1" ht="12">
      <c r="A23" s="511" t="s">
        <v>828</v>
      </c>
      <c r="B23" s="512" t="s">
        <v>829</v>
      </c>
      <c r="C23" s="514"/>
      <c r="D23" s="514"/>
      <c r="E23" s="514"/>
      <c r="F23" s="521"/>
      <c r="G23" s="514"/>
      <c r="H23" s="514"/>
      <c r="I23" s="515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08" customFormat="1" ht="12">
      <c r="A24" s="511" t="s">
        <v>830</v>
      </c>
      <c r="B24" s="512" t="s">
        <v>831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08" customFormat="1" ht="12">
      <c r="A25" s="511" t="s">
        <v>832</v>
      </c>
      <c r="B25" s="512" t="s">
        <v>833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08" customFormat="1" ht="12">
      <c r="A26" s="522" t="s">
        <v>834</v>
      </c>
      <c r="B26" s="523" t="s">
        <v>835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08" customFormat="1" ht="12">
      <c r="A27" s="517" t="s">
        <v>836</v>
      </c>
      <c r="B27" s="518" t="s">
        <v>837</v>
      </c>
      <c r="C27" s="505">
        <f aca="true" t="shared" si="2" ref="C27:H27">SUM(C20:C26)</f>
        <v>0</v>
      </c>
      <c r="D27" s="505">
        <f t="shared" si="2"/>
        <v>0</v>
      </c>
      <c r="E27" s="505">
        <f t="shared" si="2"/>
        <v>0</v>
      </c>
      <c r="F27" s="505">
        <f t="shared" si="2"/>
        <v>0</v>
      </c>
      <c r="G27" s="505">
        <f t="shared" si="2"/>
        <v>0</v>
      </c>
      <c r="H27" s="505">
        <f t="shared" si="2"/>
        <v>0</v>
      </c>
      <c r="I27" s="515">
        <f t="shared" si="0"/>
        <v>0</v>
      </c>
      <c r="J27" s="520"/>
      <c r="K27" s="520"/>
      <c r="L27" s="520"/>
      <c r="M27" s="520"/>
      <c r="N27" s="520"/>
      <c r="O27" s="520"/>
      <c r="P27" s="520"/>
    </row>
    <row r="28" spans="1:16" s="508" customFormat="1" ht="12">
      <c r="A28" s="524"/>
      <c r="B28" s="525"/>
      <c r="C28" s="526"/>
      <c r="D28" s="527"/>
      <c r="E28" s="527"/>
      <c r="F28" s="527"/>
      <c r="G28" s="527"/>
      <c r="H28" s="527"/>
      <c r="I28" s="527"/>
      <c r="J28" s="520"/>
      <c r="K28" s="520"/>
      <c r="L28" s="520"/>
      <c r="M28" s="520"/>
      <c r="N28" s="520"/>
      <c r="O28" s="520"/>
      <c r="P28" s="520"/>
    </row>
    <row r="29" spans="1:9" s="508" customFormat="1" ht="12">
      <c r="A29" s="528" t="s">
        <v>838</v>
      </c>
      <c r="B29" s="528"/>
      <c r="C29" s="528"/>
      <c r="D29" s="529"/>
      <c r="E29" s="529"/>
      <c r="F29" s="529"/>
      <c r="G29" s="529"/>
      <c r="H29" s="529"/>
      <c r="I29" s="529"/>
    </row>
    <row r="30" spans="1:9" s="508" customFormat="1" ht="12">
      <c r="A30" s="484"/>
      <c r="B30" s="485"/>
      <c r="C30" s="484"/>
      <c r="D30" s="530"/>
      <c r="E30" s="530"/>
      <c r="F30" s="530"/>
      <c r="G30" s="530"/>
      <c r="H30" s="530"/>
      <c r="I30" s="530"/>
    </row>
    <row r="31" spans="1:10" s="508" customFormat="1" ht="15" customHeight="1">
      <c r="A31" s="486" t="s">
        <v>271</v>
      </c>
      <c r="B31" s="640"/>
      <c r="C31" s="640"/>
      <c r="D31" s="531" t="s">
        <v>839</v>
      </c>
      <c r="E31" s="634"/>
      <c r="F31" s="634"/>
      <c r="G31" s="634"/>
      <c r="H31" s="532" t="s">
        <v>522</v>
      </c>
      <c r="I31" s="634"/>
      <c r="J31" s="634"/>
    </row>
    <row r="32" spans="1:9" s="508" customFormat="1" ht="12">
      <c r="A32" s="582">
        <f>'справка №1-БАЛАНС'!A98</f>
        <v>42233</v>
      </c>
      <c r="B32" s="482"/>
      <c r="C32" s="332"/>
      <c r="D32" s="412" t="s">
        <v>625</v>
      </c>
      <c r="E32" s="412"/>
      <c r="F32" s="412"/>
      <c r="G32" s="412"/>
      <c r="H32" s="412" t="s">
        <v>626</v>
      </c>
      <c r="I32" s="412"/>
    </row>
    <row r="33" spans="1:9" s="508" customFormat="1" ht="12">
      <c r="A33" s="332"/>
      <c r="B33" s="482"/>
      <c r="C33" s="332"/>
      <c r="D33" s="412"/>
      <c r="E33" s="412"/>
      <c r="F33" s="412"/>
      <c r="G33" s="412"/>
      <c r="H33" s="412"/>
      <c r="I33" s="412"/>
    </row>
    <row r="34" spans="1:9" s="508" customFormat="1" ht="12">
      <c r="A34" s="358"/>
      <c r="B34" s="533"/>
      <c r="C34" s="358"/>
      <c r="D34" s="417"/>
      <c r="E34" s="417"/>
      <c r="F34" s="417"/>
      <c r="G34" s="417"/>
      <c r="H34" s="417"/>
      <c r="I34" s="417"/>
    </row>
    <row r="35" spans="1:9" s="508" customFormat="1" ht="12">
      <c r="A35" s="358"/>
      <c r="B35" s="533"/>
      <c r="C35" s="358"/>
      <c r="D35" s="417"/>
      <c r="E35" s="417"/>
      <c r="F35" s="417"/>
      <c r="G35" s="417"/>
      <c r="H35" s="417"/>
      <c r="I35" s="417"/>
    </row>
    <row r="36" spans="1:9" s="508" customFormat="1" ht="12">
      <c r="A36" s="358"/>
      <c r="B36" s="533"/>
      <c r="C36" s="358"/>
      <c r="D36" s="417"/>
      <c r="E36" s="417"/>
      <c r="F36" s="417"/>
      <c r="G36" s="417"/>
      <c r="H36" s="417"/>
      <c r="I36" s="417"/>
    </row>
    <row r="37" spans="1:9" s="508" customFormat="1" ht="12">
      <c r="A37" s="358"/>
      <c r="B37" s="533"/>
      <c r="C37" s="358"/>
      <c r="D37" s="417"/>
      <c r="E37" s="417"/>
      <c r="F37" s="417"/>
      <c r="G37" s="417"/>
      <c r="H37" s="417"/>
      <c r="I37" s="417"/>
    </row>
    <row r="38" spans="1:9" s="508" customFormat="1" ht="12">
      <c r="A38" s="358"/>
      <c r="B38" s="533"/>
      <c r="C38" s="358"/>
      <c r="D38" s="417"/>
      <c r="E38" s="417"/>
      <c r="F38" s="417"/>
      <c r="G38" s="417"/>
      <c r="H38" s="417"/>
      <c r="I38" s="417"/>
    </row>
    <row r="39" spans="1:9" s="508" customFormat="1" ht="12">
      <c r="A39" s="358"/>
      <c r="B39" s="533"/>
      <c r="C39" s="358"/>
      <c r="D39" s="417"/>
      <c r="E39" s="417"/>
      <c r="F39" s="417"/>
      <c r="G39" s="417"/>
      <c r="H39" s="417"/>
      <c r="I39" s="417"/>
    </row>
    <row r="40" spans="1:9" s="508" customFormat="1" ht="12">
      <c r="A40" s="358"/>
      <c r="B40" s="533"/>
      <c r="C40" s="358"/>
      <c r="D40" s="417"/>
      <c r="E40" s="417"/>
      <c r="F40" s="417"/>
      <c r="G40" s="417"/>
      <c r="H40" s="417"/>
      <c r="I40" s="417"/>
    </row>
    <row r="41" spans="1:9" s="508" customFormat="1" ht="12">
      <c r="A41" s="358"/>
      <c r="B41" s="533"/>
      <c r="C41" s="358"/>
      <c r="D41" s="417"/>
      <c r="E41" s="417"/>
      <c r="F41" s="417"/>
      <c r="G41" s="417"/>
      <c r="H41" s="417"/>
      <c r="I41" s="417"/>
    </row>
    <row r="42" spans="1:9" s="508" customFormat="1" ht="12">
      <c r="A42" s="358"/>
      <c r="B42" s="533"/>
      <c r="C42" s="358"/>
      <c r="D42" s="417"/>
      <c r="E42" s="417"/>
      <c r="F42" s="417"/>
      <c r="G42" s="417"/>
      <c r="H42" s="417"/>
      <c r="I42" s="417"/>
    </row>
    <row r="43" spans="1:9" s="508" customFormat="1" ht="12">
      <c r="A43" s="358"/>
      <c r="B43" s="533"/>
      <c r="C43" s="358"/>
      <c r="D43" s="417"/>
      <c r="E43" s="417"/>
      <c r="F43" s="417"/>
      <c r="G43" s="417"/>
      <c r="H43" s="417"/>
      <c r="I43" s="417"/>
    </row>
    <row r="44" spans="1:9" s="508" customFormat="1" ht="12">
      <c r="A44" s="358"/>
      <c r="B44" s="533"/>
      <c r="C44" s="358"/>
      <c r="D44" s="417"/>
      <c r="E44" s="417"/>
      <c r="F44" s="417"/>
      <c r="G44" s="417"/>
      <c r="H44" s="417"/>
      <c r="I44" s="417"/>
    </row>
    <row r="45" spans="1:9" s="508" customFormat="1" ht="12">
      <c r="A45" s="358"/>
      <c r="B45" s="533"/>
      <c r="C45" s="358"/>
      <c r="D45" s="417"/>
      <c r="E45" s="417"/>
      <c r="F45" s="417"/>
      <c r="G45" s="417"/>
      <c r="H45" s="417"/>
      <c r="I45" s="417"/>
    </row>
    <row r="46" spans="1:9" s="508" customFormat="1" ht="12">
      <c r="A46" s="358"/>
      <c r="B46" s="533"/>
      <c r="C46" s="358"/>
      <c r="D46" s="417"/>
      <c r="E46" s="417"/>
      <c r="F46" s="417"/>
      <c r="G46" s="417"/>
      <c r="H46" s="417"/>
      <c r="I46" s="417"/>
    </row>
    <row r="47" spans="1:9" s="508" customFormat="1" ht="12">
      <c r="A47" s="358"/>
      <c r="B47" s="533"/>
      <c r="C47" s="358"/>
      <c r="D47" s="417"/>
      <c r="E47" s="417"/>
      <c r="F47" s="417"/>
      <c r="G47" s="417"/>
      <c r="H47" s="417"/>
      <c r="I47" s="417"/>
    </row>
    <row r="48" spans="1:9" s="508" customFormat="1" ht="12">
      <c r="A48" s="358"/>
      <c r="B48" s="533"/>
      <c r="C48" s="358"/>
      <c r="D48" s="417"/>
      <c r="E48" s="417"/>
      <c r="F48" s="417"/>
      <c r="G48" s="417"/>
      <c r="H48" s="417"/>
      <c r="I48" s="417"/>
    </row>
    <row r="49" spans="1:9" s="508" customFormat="1" ht="12">
      <c r="A49" s="358"/>
      <c r="B49" s="533"/>
      <c r="C49" s="358"/>
      <c r="D49" s="417"/>
      <c r="E49" s="417"/>
      <c r="F49" s="417"/>
      <c r="G49" s="417"/>
      <c r="H49" s="417"/>
      <c r="I49" s="417"/>
    </row>
    <row r="50" spans="1:9" s="508" customFormat="1" ht="12">
      <c r="A50" s="358"/>
      <c r="B50" s="533"/>
      <c r="C50" s="358"/>
      <c r="D50" s="417"/>
      <c r="E50" s="417"/>
      <c r="F50" s="417"/>
      <c r="G50" s="417"/>
      <c r="H50" s="417"/>
      <c r="I50" s="417"/>
    </row>
    <row r="51" spans="1:9" s="508" customFormat="1" ht="12">
      <c r="A51" s="358"/>
      <c r="B51" s="533"/>
      <c r="C51" s="358"/>
      <c r="D51" s="417"/>
      <c r="E51" s="417"/>
      <c r="F51" s="417"/>
      <c r="G51" s="417"/>
      <c r="H51" s="417"/>
      <c r="I51" s="417"/>
    </row>
    <row r="52" spans="1:9" s="508" customFormat="1" ht="12">
      <c r="A52" s="358"/>
      <c r="B52" s="533"/>
      <c r="C52" s="358"/>
      <c r="D52" s="417"/>
      <c r="E52" s="417"/>
      <c r="F52" s="417"/>
      <c r="G52" s="417"/>
      <c r="H52" s="417"/>
      <c r="I52" s="417"/>
    </row>
    <row r="53" spans="1:9" s="508" customFormat="1" ht="12">
      <c r="A53" s="358"/>
      <c r="B53" s="533"/>
      <c r="C53" s="358"/>
      <c r="D53" s="417"/>
      <c r="E53" s="417"/>
      <c r="F53" s="417"/>
      <c r="G53" s="417"/>
      <c r="H53" s="417"/>
      <c r="I53" s="417"/>
    </row>
    <row r="54" spans="1:9" s="508" customFormat="1" ht="12">
      <c r="A54" s="358"/>
      <c r="B54" s="533"/>
      <c r="C54" s="358"/>
      <c r="D54" s="417"/>
      <c r="E54" s="417"/>
      <c r="F54" s="417"/>
      <c r="G54" s="417"/>
      <c r="H54" s="417"/>
      <c r="I54" s="417"/>
    </row>
    <row r="55" spans="1:9" s="508" customFormat="1" ht="12">
      <c r="A55" s="358"/>
      <c r="B55" s="533"/>
      <c r="C55" s="358"/>
      <c r="D55" s="417"/>
      <c r="E55" s="417"/>
      <c r="F55" s="417"/>
      <c r="G55" s="417"/>
      <c r="H55" s="417"/>
      <c r="I55" s="417"/>
    </row>
    <row r="56" spans="1:9" s="508" customFormat="1" ht="12">
      <c r="A56" s="358"/>
      <c r="B56" s="533"/>
      <c r="C56" s="358"/>
      <c r="D56" s="417"/>
      <c r="E56" s="417"/>
      <c r="F56" s="417"/>
      <c r="G56" s="417"/>
      <c r="H56" s="417"/>
      <c r="I56" s="417"/>
    </row>
    <row r="57" spans="1:9" s="508" customFormat="1" ht="12">
      <c r="A57" s="358"/>
      <c r="B57" s="533"/>
      <c r="C57" s="358"/>
      <c r="D57" s="417"/>
      <c r="E57" s="417"/>
      <c r="F57" s="417"/>
      <c r="G57" s="417"/>
      <c r="H57" s="417"/>
      <c r="I57" s="417"/>
    </row>
    <row r="58" spans="1:9" s="508" customFormat="1" ht="12">
      <c r="A58" s="358"/>
      <c r="B58" s="533"/>
      <c r="C58" s="358"/>
      <c r="D58" s="417"/>
      <c r="E58" s="417"/>
      <c r="F58" s="417"/>
      <c r="G58" s="417"/>
      <c r="H58" s="417"/>
      <c r="I58" s="417"/>
    </row>
    <row r="59" spans="1:9" s="508" customFormat="1" ht="12">
      <c r="A59" s="358"/>
      <c r="B59" s="533"/>
      <c r="C59" s="358"/>
      <c r="D59" s="417"/>
      <c r="E59" s="417"/>
      <c r="F59" s="417"/>
      <c r="G59" s="417"/>
      <c r="H59" s="417"/>
      <c r="I59" s="417"/>
    </row>
    <row r="60" spans="1:9" s="508" customFormat="1" ht="12">
      <c r="A60" s="358"/>
      <c r="B60" s="533"/>
      <c r="C60" s="358"/>
      <c r="D60" s="417"/>
      <c r="E60" s="417"/>
      <c r="F60" s="417"/>
      <c r="G60" s="417"/>
      <c r="H60" s="417"/>
      <c r="I60" s="417"/>
    </row>
    <row r="61" spans="1:9" s="508" customFormat="1" ht="12">
      <c r="A61" s="358"/>
      <c r="B61" s="533"/>
      <c r="C61" s="358"/>
      <c r="D61" s="417"/>
      <c r="E61" s="417"/>
      <c r="F61" s="417"/>
      <c r="G61" s="417"/>
      <c r="H61" s="417"/>
      <c r="I61" s="417"/>
    </row>
    <row r="62" spans="1:9" s="508" customFormat="1" ht="12">
      <c r="A62" s="358"/>
      <c r="B62" s="533"/>
      <c r="C62" s="358"/>
      <c r="D62" s="417"/>
      <c r="E62" s="417"/>
      <c r="F62" s="417"/>
      <c r="G62" s="417"/>
      <c r="H62" s="417"/>
      <c r="I62" s="417"/>
    </row>
    <row r="63" spans="1:9" s="508" customFormat="1" ht="12">
      <c r="A63" s="358"/>
      <c r="B63" s="533"/>
      <c r="C63" s="358"/>
      <c r="D63" s="417"/>
      <c r="E63" s="417"/>
      <c r="F63" s="417"/>
      <c r="G63" s="417"/>
      <c r="H63" s="417"/>
      <c r="I63" s="417"/>
    </row>
    <row r="64" spans="1:9" s="508" customFormat="1" ht="12">
      <c r="A64" s="358"/>
      <c r="B64" s="533"/>
      <c r="C64" s="358"/>
      <c r="D64" s="417"/>
      <c r="E64" s="417"/>
      <c r="F64" s="417"/>
      <c r="G64" s="417"/>
      <c r="H64" s="417"/>
      <c r="I64" s="417"/>
    </row>
    <row r="65" spans="1:9" s="508" customFormat="1" ht="12">
      <c r="A65" s="358"/>
      <c r="B65" s="533"/>
      <c r="C65" s="358"/>
      <c r="D65" s="417"/>
      <c r="E65" s="417"/>
      <c r="F65" s="417"/>
      <c r="G65" s="417"/>
      <c r="H65" s="417"/>
      <c r="I65" s="417"/>
    </row>
    <row r="66" spans="1:9" s="508" customFormat="1" ht="12">
      <c r="A66" s="358"/>
      <c r="B66" s="533"/>
      <c r="C66" s="358"/>
      <c r="D66" s="417"/>
      <c r="E66" s="417"/>
      <c r="F66" s="417"/>
      <c r="G66" s="417"/>
      <c r="H66" s="417"/>
      <c r="I66" s="417"/>
    </row>
    <row r="67" spans="1:9" s="508" customFormat="1" ht="12">
      <c r="A67" s="358"/>
      <c r="B67" s="533"/>
      <c r="C67" s="358"/>
      <c r="D67" s="417"/>
      <c r="E67" s="417"/>
      <c r="F67" s="417"/>
      <c r="G67" s="417"/>
      <c r="H67" s="417"/>
      <c r="I67" s="417"/>
    </row>
    <row r="68" spans="1:9" s="508" customFormat="1" ht="12">
      <c r="A68" s="358"/>
      <c r="B68" s="533"/>
      <c r="C68" s="358"/>
      <c r="D68" s="417"/>
      <c r="E68" s="417"/>
      <c r="F68" s="417"/>
      <c r="G68" s="417"/>
      <c r="H68" s="417"/>
      <c r="I68" s="417"/>
    </row>
    <row r="69" spans="1:9" s="508" customFormat="1" ht="12">
      <c r="A69" s="358"/>
      <c r="B69" s="533"/>
      <c r="C69" s="358"/>
      <c r="D69" s="417"/>
      <c r="E69" s="417"/>
      <c r="F69" s="417"/>
      <c r="G69" s="417"/>
      <c r="H69" s="417"/>
      <c r="I69" s="417"/>
    </row>
    <row r="70" spans="1:9" s="508" customFormat="1" ht="12">
      <c r="A70" s="358"/>
      <c r="B70" s="533"/>
      <c r="C70" s="358"/>
      <c r="D70" s="417"/>
      <c r="E70" s="417"/>
      <c r="F70" s="417"/>
      <c r="G70" s="417"/>
      <c r="H70" s="417"/>
      <c r="I70" s="417"/>
    </row>
    <row r="71" spans="1:9" s="508" customFormat="1" ht="12">
      <c r="A71" s="358"/>
      <c r="B71" s="533"/>
      <c r="C71" s="358"/>
      <c r="D71" s="417"/>
      <c r="E71" s="417"/>
      <c r="F71" s="417"/>
      <c r="G71" s="417"/>
      <c r="H71" s="417"/>
      <c r="I71" s="417"/>
    </row>
    <row r="72" spans="1:9" s="508" customFormat="1" ht="12">
      <c r="A72" s="358"/>
      <c r="B72" s="533"/>
      <c r="C72" s="358"/>
      <c r="D72" s="417"/>
      <c r="E72" s="417"/>
      <c r="F72" s="417"/>
      <c r="G72" s="417"/>
      <c r="H72" s="417"/>
      <c r="I72" s="417"/>
    </row>
    <row r="73" spans="1:9" s="508" customFormat="1" ht="12">
      <c r="A73" s="358"/>
      <c r="B73" s="533"/>
      <c r="C73" s="358"/>
      <c r="D73" s="417"/>
      <c r="E73" s="417"/>
      <c r="F73" s="417"/>
      <c r="G73" s="417"/>
      <c r="H73" s="417"/>
      <c r="I73" s="417"/>
    </row>
    <row r="74" spans="1:9" s="508" customFormat="1" ht="12">
      <c r="A74" s="358"/>
      <c r="B74" s="533"/>
      <c r="C74" s="358"/>
      <c r="D74" s="417"/>
      <c r="E74" s="417"/>
      <c r="F74" s="417"/>
      <c r="G74" s="417"/>
      <c r="H74" s="417"/>
      <c r="I74" s="417"/>
    </row>
    <row r="75" spans="1:9" s="508" customFormat="1" ht="12">
      <c r="A75" s="358"/>
      <c r="B75" s="533"/>
      <c r="C75" s="358"/>
      <c r="D75" s="417"/>
      <c r="E75" s="417"/>
      <c r="F75" s="417"/>
      <c r="G75" s="417"/>
      <c r="H75" s="417"/>
      <c r="I75" s="417"/>
    </row>
    <row r="76" spans="1:9" s="508" customFormat="1" ht="12">
      <c r="A76" s="358"/>
      <c r="B76" s="533"/>
      <c r="C76" s="358"/>
      <c r="D76" s="417"/>
      <c r="E76" s="417"/>
      <c r="F76" s="417"/>
      <c r="G76" s="417"/>
      <c r="H76" s="417"/>
      <c r="I76" s="417"/>
    </row>
    <row r="77" spans="1:9" s="508" customFormat="1" ht="12">
      <c r="A77" s="358"/>
      <c r="B77" s="533"/>
      <c r="C77" s="358"/>
      <c r="D77" s="417"/>
      <c r="E77" s="417"/>
      <c r="F77" s="417"/>
      <c r="G77" s="417"/>
      <c r="H77" s="417"/>
      <c r="I77" s="417"/>
    </row>
    <row r="78" spans="1:9" s="508" customFormat="1" ht="12">
      <c r="A78" s="358"/>
      <c r="B78" s="533"/>
      <c r="C78" s="358"/>
      <c r="D78" s="417"/>
      <c r="E78" s="417"/>
      <c r="F78" s="417"/>
      <c r="G78" s="417"/>
      <c r="H78" s="417"/>
      <c r="I78" s="417"/>
    </row>
    <row r="79" spans="1:9" s="508" customFormat="1" ht="12">
      <c r="A79" s="358"/>
      <c r="B79" s="533"/>
      <c r="C79" s="358"/>
      <c r="D79" s="417"/>
      <c r="E79" s="417"/>
      <c r="F79" s="417"/>
      <c r="G79" s="417"/>
      <c r="H79" s="417"/>
      <c r="I79" s="417"/>
    </row>
    <row r="80" spans="1:9" s="508" customFormat="1" ht="12">
      <c r="A80" s="358"/>
      <c r="B80" s="533"/>
      <c r="C80" s="358"/>
      <c r="D80" s="417"/>
      <c r="E80" s="417"/>
      <c r="F80" s="417"/>
      <c r="G80" s="417"/>
      <c r="H80" s="417"/>
      <c r="I80" s="417"/>
    </row>
    <row r="81" spans="1:9" s="508" customFormat="1" ht="12">
      <c r="A81" s="358"/>
      <c r="B81" s="533"/>
      <c r="C81" s="358"/>
      <c r="D81" s="417"/>
      <c r="E81" s="417"/>
      <c r="F81" s="417"/>
      <c r="G81" s="417"/>
      <c r="H81" s="417"/>
      <c r="I81" s="417"/>
    </row>
    <row r="82" spans="1:9" s="508" customFormat="1" ht="12">
      <c r="A82" s="358"/>
      <c r="B82" s="533"/>
      <c r="C82" s="358"/>
      <c r="D82" s="417"/>
      <c r="E82" s="417"/>
      <c r="F82" s="417"/>
      <c r="G82" s="417"/>
      <c r="H82" s="417"/>
      <c r="I82" s="417"/>
    </row>
    <row r="83" spans="1:9" s="508" customFormat="1" ht="12">
      <c r="A83" s="358"/>
      <c r="B83" s="533"/>
      <c r="C83" s="358"/>
      <c r="D83" s="417"/>
      <c r="E83" s="417"/>
      <c r="F83" s="417"/>
      <c r="G83" s="417"/>
      <c r="H83" s="417"/>
      <c r="I83" s="417"/>
    </row>
    <row r="84" spans="1:9" s="508" customFormat="1" ht="12">
      <c r="A84" s="358"/>
      <c r="B84" s="533"/>
      <c r="C84" s="358"/>
      <c r="D84" s="417"/>
      <c r="E84" s="417"/>
      <c r="F84" s="417"/>
      <c r="G84" s="417"/>
      <c r="H84" s="417"/>
      <c r="I84" s="417"/>
    </row>
    <row r="85" spans="1:9" s="508" customFormat="1" ht="12">
      <c r="A85" s="358"/>
      <c r="B85" s="533"/>
      <c r="C85" s="358"/>
      <c r="D85" s="417"/>
      <c r="E85" s="417"/>
      <c r="F85" s="417"/>
      <c r="G85" s="417"/>
      <c r="H85" s="417"/>
      <c r="I85" s="417"/>
    </row>
    <row r="86" spans="1:9" s="508" customFormat="1" ht="12">
      <c r="A86" s="358"/>
      <c r="B86" s="533"/>
      <c r="C86" s="358"/>
      <c r="D86" s="417"/>
      <c r="E86" s="417"/>
      <c r="F86" s="417"/>
      <c r="G86" s="417"/>
      <c r="H86" s="417"/>
      <c r="I86" s="417"/>
    </row>
    <row r="87" spans="1:9" s="508" customFormat="1" ht="12">
      <c r="A87" s="358"/>
      <c r="B87" s="533"/>
      <c r="C87" s="358"/>
      <c r="D87" s="417"/>
      <c r="E87" s="417"/>
      <c r="F87" s="417"/>
      <c r="G87" s="417"/>
      <c r="H87" s="417"/>
      <c r="I87" s="417"/>
    </row>
    <row r="88" spans="1:9" s="508" customFormat="1" ht="12">
      <c r="A88" s="358"/>
      <c r="B88" s="533"/>
      <c r="C88" s="358"/>
      <c r="D88" s="417"/>
      <c r="E88" s="417"/>
      <c r="F88" s="417"/>
      <c r="G88" s="417"/>
      <c r="H88" s="417"/>
      <c r="I88" s="417"/>
    </row>
    <row r="89" spans="1:9" s="508" customFormat="1" ht="12">
      <c r="A89" s="358"/>
      <c r="B89" s="533"/>
      <c r="C89" s="358"/>
      <c r="D89" s="417"/>
      <c r="E89" s="417"/>
      <c r="F89" s="417"/>
      <c r="G89" s="417"/>
      <c r="H89" s="417"/>
      <c r="I89" s="417"/>
    </row>
    <row r="90" spans="1:9" s="508" customFormat="1" ht="12">
      <c r="A90" s="358"/>
      <c r="B90" s="533"/>
      <c r="C90" s="358"/>
      <c r="D90" s="417"/>
      <c r="E90" s="417"/>
      <c r="F90" s="417"/>
      <c r="G90" s="417"/>
      <c r="H90" s="417"/>
      <c r="I90" s="417"/>
    </row>
    <row r="91" spans="1:9" s="508" customFormat="1" ht="12">
      <c r="A91" s="358"/>
      <c r="B91" s="533"/>
      <c r="C91" s="358"/>
      <c r="D91" s="417"/>
      <c r="E91" s="417"/>
      <c r="F91" s="417"/>
      <c r="G91" s="417"/>
      <c r="H91" s="417"/>
      <c r="I91" s="417"/>
    </row>
    <row r="92" spans="1:9" s="508" customFormat="1" ht="12">
      <c r="A92" s="358"/>
      <c r="B92" s="533"/>
      <c r="C92" s="358"/>
      <c r="D92" s="417"/>
      <c r="E92" s="417"/>
      <c r="F92" s="417"/>
      <c r="G92" s="417"/>
      <c r="H92" s="417"/>
      <c r="I92" s="417"/>
    </row>
    <row r="93" spans="1:9" s="508" customFormat="1" ht="12">
      <c r="A93" s="358"/>
      <c r="B93" s="533"/>
      <c r="C93" s="358"/>
      <c r="D93" s="417"/>
      <c r="E93" s="417"/>
      <c r="F93" s="417"/>
      <c r="G93" s="417"/>
      <c r="H93" s="417"/>
      <c r="I93" s="417"/>
    </row>
    <row r="94" spans="1:9" s="508" customFormat="1" ht="12">
      <c r="A94" s="358"/>
      <c r="B94" s="533"/>
      <c r="C94" s="358"/>
      <c r="D94" s="417"/>
      <c r="E94" s="417"/>
      <c r="F94" s="417"/>
      <c r="G94" s="417"/>
      <c r="H94" s="417"/>
      <c r="I94" s="417"/>
    </row>
    <row r="95" spans="1:9" s="508" customFormat="1" ht="12">
      <c r="A95" s="358"/>
      <c r="B95" s="533"/>
      <c r="C95" s="358"/>
      <c r="D95" s="417"/>
      <c r="E95" s="417"/>
      <c r="F95" s="417"/>
      <c r="G95" s="417"/>
      <c r="H95" s="417"/>
      <c r="I95" s="417"/>
    </row>
    <row r="96" spans="1:9" s="508" customFormat="1" ht="12">
      <c r="A96" s="358"/>
      <c r="B96" s="533"/>
      <c r="C96" s="358"/>
      <c r="D96" s="417"/>
      <c r="E96" s="417"/>
      <c r="F96" s="417"/>
      <c r="G96" s="417"/>
      <c r="H96" s="417"/>
      <c r="I96" s="417"/>
    </row>
    <row r="97" spans="1:9" s="508" customFormat="1" ht="12">
      <c r="A97" s="358"/>
      <c r="B97" s="533"/>
      <c r="C97" s="358"/>
      <c r="D97" s="417"/>
      <c r="E97" s="417"/>
      <c r="F97" s="417"/>
      <c r="G97" s="417"/>
      <c r="H97" s="417"/>
      <c r="I97" s="417"/>
    </row>
    <row r="98" spans="1:9" s="508" customFormat="1" ht="12">
      <c r="A98" s="358"/>
      <c r="B98" s="533"/>
      <c r="C98" s="358"/>
      <c r="D98" s="417"/>
      <c r="E98" s="417"/>
      <c r="F98" s="417"/>
      <c r="G98" s="417"/>
      <c r="H98" s="417"/>
      <c r="I98" s="417"/>
    </row>
    <row r="99" spans="1:9" s="508" customFormat="1" ht="12">
      <c r="A99" s="358"/>
      <c r="B99" s="533"/>
      <c r="C99" s="358"/>
      <c r="D99" s="417"/>
      <c r="E99" s="417"/>
      <c r="F99" s="417"/>
      <c r="G99" s="417"/>
      <c r="H99" s="417"/>
      <c r="I99" s="417"/>
    </row>
    <row r="100" spans="1:9" s="508" customFormat="1" ht="12">
      <c r="A100" s="358"/>
      <c r="B100" s="533"/>
      <c r="C100" s="358"/>
      <c r="D100" s="417"/>
      <c r="E100" s="417"/>
      <c r="F100" s="417"/>
      <c r="G100" s="417"/>
      <c r="H100" s="417"/>
      <c r="I100" s="417"/>
    </row>
    <row r="101" spans="1:9" s="508" customFormat="1" ht="12">
      <c r="A101" s="358"/>
      <c r="B101" s="533"/>
      <c r="C101" s="358"/>
      <c r="D101" s="417"/>
      <c r="E101" s="417"/>
      <c r="F101" s="417"/>
      <c r="G101" s="417"/>
      <c r="H101" s="417"/>
      <c r="I101" s="417"/>
    </row>
    <row r="102" spans="1:9" s="508" customFormat="1" ht="12">
      <c r="A102" s="358"/>
      <c r="B102" s="533"/>
      <c r="C102" s="358"/>
      <c r="D102" s="417"/>
      <c r="E102" s="417"/>
      <c r="F102" s="417"/>
      <c r="G102" s="417"/>
      <c r="H102" s="417"/>
      <c r="I102" s="417"/>
    </row>
    <row r="103" spans="1:9" s="508" customFormat="1" ht="12">
      <c r="A103" s="358"/>
      <c r="B103" s="533"/>
      <c r="C103" s="358"/>
      <c r="D103" s="417"/>
      <c r="E103" s="417"/>
      <c r="F103" s="417"/>
      <c r="G103" s="417"/>
      <c r="H103" s="417"/>
      <c r="I103" s="417"/>
    </row>
    <row r="104" spans="1:9" s="508" customFormat="1" ht="12">
      <c r="A104" s="358"/>
      <c r="B104" s="533"/>
      <c r="C104" s="358"/>
      <c r="D104" s="417"/>
      <c r="E104" s="417"/>
      <c r="F104" s="417"/>
      <c r="G104" s="417"/>
      <c r="H104" s="417"/>
      <c r="I104" s="417"/>
    </row>
    <row r="105" spans="1:9" s="508" customFormat="1" ht="12">
      <c r="A105" s="358"/>
      <c r="B105" s="533"/>
      <c r="C105" s="358"/>
      <c r="D105" s="417"/>
      <c r="E105" s="417"/>
      <c r="F105" s="417"/>
      <c r="G105" s="417"/>
      <c r="H105" s="417"/>
      <c r="I105" s="417"/>
    </row>
    <row r="106" spans="1:9" s="508" customFormat="1" ht="12">
      <c r="A106" s="358"/>
      <c r="B106" s="533"/>
      <c r="C106" s="358"/>
      <c r="D106" s="417"/>
      <c r="E106" s="417"/>
      <c r="F106" s="417"/>
      <c r="G106" s="417"/>
      <c r="H106" s="417"/>
      <c r="I106" s="417"/>
    </row>
    <row r="107" spans="1:9" s="508" customFormat="1" ht="12">
      <c r="A107" s="358"/>
      <c r="B107" s="533"/>
      <c r="C107" s="358"/>
      <c r="D107" s="417"/>
      <c r="E107" s="417"/>
      <c r="F107" s="417"/>
      <c r="G107" s="417"/>
      <c r="H107" s="417"/>
      <c r="I107" s="417"/>
    </row>
    <row r="108" spans="1:9" s="508" customFormat="1" ht="12">
      <c r="A108" s="358"/>
      <c r="B108" s="533"/>
      <c r="C108" s="358"/>
      <c r="D108" s="417"/>
      <c r="E108" s="417"/>
      <c r="F108" s="417"/>
      <c r="G108" s="417"/>
      <c r="H108" s="417"/>
      <c r="I108" s="417"/>
    </row>
    <row r="109" spans="1:9" s="508" customFormat="1" ht="12">
      <c r="A109" s="358"/>
      <c r="B109" s="533"/>
      <c r="C109" s="358"/>
      <c r="D109" s="417"/>
      <c r="E109" s="417"/>
      <c r="F109" s="417"/>
      <c r="G109" s="417"/>
      <c r="H109" s="417"/>
      <c r="I109" s="417"/>
    </row>
    <row r="110" spans="1:9" s="508" customFormat="1" ht="12">
      <c r="A110" s="358"/>
      <c r="B110" s="533"/>
      <c r="C110" s="358"/>
      <c r="D110" s="417"/>
      <c r="E110" s="417"/>
      <c r="F110" s="417"/>
      <c r="G110" s="417"/>
      <c r="H110" s="417"/>
      <c r="I110" s="417"/>
    </row>
    <row r="111" spans="1:9" s="508" customFormat="1" ht="12">
      <c r="A111" s="358"/>
      <c r="B111" s="533"/>
      <c r="C111" s="358"/>
      <c r="D111" s="417"/>
      <c r="E111" s="417"/>
      <c r="F111" s="417"/>
      <c r="G111" s="417"/>
      <c r="H111" s="417"/>
      <c r="I111" s="417"/>
    </row>
    <row r="112" spans="1:9" s="508" customFormat="1" ht="12">
      <c r="A112" s="358"/>
      <c r="B112" s="533"/>
      <c r="C112" s="358"/>
      <c r="D112" s="417"/>
      <c r="E112" s="417"/>
      <c r="F112" s="417"/>
      <c r="G112" s="417"/>
      <c r="H112" s="417"/>
      <c r="I112" s="417"/>
    </row>
    <row r="113" spans="1:9" s="508" customFormat="1" ht="12">
      <c r="A113" s="358"/>
      <c r="B113" s="533"/>
      <c r="C113" s="358"/>
      <c r="D113" s="417"/>
      <c r="E113" s="417"/>
      <c r="F113" s="417"/>
      <c r="G113" s="417"/>
      <c r="H113" s="417"/>
      <c r="I113" s="417"/>
    </row>
    <row r="114" spans="1:9" s="508" customFormat="1" ht="12">
      <c r="A114" s="358"/>
      <c r="B114" s="533"/>
      <c r="C114" s="358"/>
      <c r="D114" s="417"/>
      <c r="E114" s="417"/>
      <c r="F114" s="417"/>
      <c r="G114" s="417"/>
      <c r="H114" s="417"/>
      <c r="I114" s="417"/>
    </row>
    <row r="115" spans="1:9" s="508" customFormat="1" ht="12">
      <c r="A115" s="358"/>
      <c r="B115" s="533"/>
      <c r="C115" s="358"/>
      <c r="D115" s="417"/>
      <c r="E115" s="417"/>
      <c r="F115" s="417"/>
      <c r="G115" s="417"/>
      <c r="H115" s="417"/>
      <c r="I115" s="417"/>
    </row>
    <row r="116" spans="1:9" s="508" customFormat="1" ht="12">
      <c r="A116" s="358"/>
      <c r="B116" s="533"/>
      <c r="C116" s="358"/>
      <c r="D116" s="417"/>
      <c r="E116" s="417"/>
      <c r="F116" s="417"/>
      <c r="G116" s="417"/>
      <c r="H116" s="417"/>
      <c r="I116" s="417"/>
    </row>
    <row r="117" spans="1:9" s="508" customFormat="1" ht="12">
      <c r="A117" s="358"/>
      <c r="B117" s="533"/>
      <c r="C117" s="358"/>
      <c r="D117" s="417"/>
      <c r="E117" s="417"/>
      <c r="F117" s="417"/>
      <c r="G117" s="417"/>
      <c r="H117" s="417"/>
      <c r="I117" s="417"/>
    </row>
    <row r="118" spans="1:9" s="508" customFormat="1" ht="12">
      <c r="A118" s="358"/>
      <c r="B118" s="533"/>
      <c r="C118" s="358"/>
      <c r="D118" s="417"/>
      <c r="E118" s="417"/>
      <c r="F118" s="417"/>
      <c r="G118" s="417"/>
      <c r="H118" s="417"/>
      <c r="I118" s="417"/>
    </row>
    <row r="119" spans="1:9" s="508" customFormat="1" ht="12">
      <c r="A119" s="358"/>
      <c r="B119" s="533"/>
      <c r="C119" s="358"/>
      <c r="D119" s="417"/>
      <c r="E119" s="417"/>
      <c r="F119" s="417"/>
      <c r="G119" s="417"/>
      <c r="H119" s="417"/>
      <c r="I119" s="417"/>
    </row>
    <row r="120" spans="1:9" s="508" customFormat="1" ht="12">
      <c r="A120" s="358"/>
      <c r="B120" s="533"/>
      <c r="C120" s="358"/>
      <c r="D120" s="417"/>
      <c r="E120" s="417"/>
      <c r="F120" s="417"/>
      <c r="G120" s="417"/>
      <c r="H120" s="417"/>
      <c r="I120" s="417"/>
    </row>
    <row r="121" spans="4:9" ht="12">
      <c r="D121" s="417"/>
      <c r="E121" s="417"/>
      <c r="F121" s="417"/>
      <c r="G121" s="417"/>
      <c r="H121" s="417"/>
      <c r="I121" s="417"/>
    </row>
    <row r="122" spans="4:9" ht="12">
      <c r="D122" s="417"/>
      <c r="E122" s="417"/>
      <c r="F122" s="417"/>
      <c r="G122" s="417"/>
      <c r="H122" s="417"/>
      <c r="I122" s="417"/>
    </row>
    <row r="123" spans="4:9" ht="12">
      <c r="D123" s="417"/>
      <c r="E123" s="417"/>
      <c r="F123" s="417"/>
      <c r="G123" s="417"/>
      <c r="H123" s="417"/>
      <c r="I123" s="417"/>
    </row>
    <row r="124" spans="4:9" ht="12">
      <c r="D124" s="417"/>
      <c r="E124" s="417"/>
      <c r="F124" s="417"/>
      <c r="G124" s="417"/>
      <c r="H124" s="417"/>
      <c r="I124" s="417"/>
    </row>
    <row r="125" spans="4:9" ht="12">
      <c r="D125" s="417"/>
      <c r="E125" s="417"/>
      <c r="F125" s="417"/>
      <c r="G125" s="417"/>
      <c r="H125" s="417"/>
      <c r="I125" s="417"/>
    </row>
    <row r="126" spans="4:9" ht="12">
      <c r="D126" s="417"/>
      <c r="E126" s="417"/>
      <c r="F126" s="417"/>
      <c r="G126" s="417"/>
      <c r="H126" s="417"/>
      <c r="I126" s="417"/>
    </row>
    <row r="127" spans="4:9" ht="12">
      <c r="D127" s="417"/>
      <c r="E127" s="417"/>
      <c r="F127" s="417"/>
      <c r="G127" s="417"/>
      <c r="H127" s="417"/>
      <c r="I127" s="417"/>
    </row>
    <row r="128" spans="4:9" ht="12">
      <c r="D128" s="417"/>
      <c r="E128" s="417"/>
      <c r="F128" s="417"/>
      <c r="G128" s="417"/>
      <c r="H128" s="417"/>
      <c r="I128" s="417"/>
    </row>
    <row r="129" spans="4:9" ht="12">
      <c r="D129" s="417"/>
      <c r="E129" s="417"/>
      <c r="F129" s="417"/>
      <c r="G129" s="417"/>
      <c r="H129" s="417"/>
      <c r="I129" s="417"/>
    </row>
    <row r="130" spans="4:9" ht="12">
      <c r="D130" s="417"/>
      <c r="E130" s="417"/>
      <c r="F130" s="417"/>
      <c r="G130" s="417"/>
      <c r="H130" s="417"/>
      <c r="I130" s="417"/>
    </row>
    <row r="131" spans="4:9" ht="12">
      <c r="D131" s="417"/>
      <c r="E131" s="417"/>
      <c r="F131" s="417"/>
      <c r="G131" s="417"/>
      <c r="H131" s="417"/>
      <c r="I131" s="417"/>
    </row>
    <row r="132" spans="4:9" ht="12">
      <c r="D132" s="417"/>
      <c r="E132" s="417"/>
      <c r="F132" s="417"/>
      <c r="G132" s="417"/>
      <c r="H132" s="417"/>
      <c r="I132" s="417"/>
    </row>
    <row r="133" spans="4:9" ht="12">
      <c r="D133" s="417"/>
      <c r="E133" s="417"/>
      <c r="F133" s="417"/>
      <c r="G133" s="417"/>
      <c r="H133" s="417"/>
      <c r="I133" s="417"/>
    </row>
    <row r="134" spans="4:9" ht="12">
      <c r="D134" s="417"/>
      <c r="E134" s="417"/>
      <c r="F134" s="417"/>
      <c r="G134" s="417"/>
      <c r="H134" s="417"/>
      <c r="I134" s="417"/>
    </row>
    <row r="135" spans="4:9" ht="12">
      <c r="D135" s="417"/>
      <c r="E135" s="417"/>
      <c r="F135" s="417"/>
      <c r="G135" s="417"/>
      <c r="H135" s="417"/>
      <c r="I135" s="417"/>
    </row>
    <row r="136" spans="4:9" ht="12">
      <c r="D136" s="417"/>
      <c r="E136" s="417"/>
      <c r="F136" s="417"/>
      <c r="G136" s="417"/>
      <c r="H136" s="417"/>
      <c r="I136" s="417"/>
    </row>
    <row r="137" spans="4:9" ht="12">
      <c r="D137" s="417"/>
      <c r="E137" s="417"/>
      <c r="F137" s="417"/>
      <c r="G137" s="417"/>
      <c r="H137" s="417"/>
      <c r="I137" s="417"/>
    </row>
    <row r="138" spans="4:9" ht="12">
      <c r="D138" s="417"/>
      <c r="E138" s="417"/>
      <c r="F138" s="417"/>
      <c r="G138" s="417"/>
      <c r="H138" s="417"/>
      <c r="I138" s="417"/>
    </row>
    <row r="139" spans="4:9" ht="12">
      <c r="D139" s="417"/>
      <c r="E139" s="417"/>
      <c r="F139" s="417"/>
      <c r="G139" s="417"/>
      <c r="H139" s="417"/>
      <c r="I139" s="417"/>
    </row>
    <row r="140" spans="4:9" ht="12">
      <c r="D140" s="417"/>
      <c r="E140" s="417"/>
      <c r="F140" s="417"/>
      <c r="G140" s="417"/>
      <c r="H140" s="417"/>
      <c r="I140" s="417"/>
    </row>
    <row r="141" spans="4:9" ht="12">
      <c r="D141" s="417"/>
      <c r="E141" s="417"/>
      <c r="F141" s="417"/>
      <c r="G141" s="417"/>
      <c r="H141" s="417"/>
      <c r="I141" s="417"/>
    </row>
    <row r="142" spans="4:9" ht="12">
      <c r="D142" s="417"/>
      <c r="E142" s="417"/>
      <c r="F142" s="417"/>
      <c r="G142" s="417"/>
      <c r="H142" s="417"/>
      <c r="I142" s="417"/>
    </row>
    <row r="143" spans="4:9" ht="12">
      <c r="D143" s="417"/>
      <c r="E143" s="417"/>
      <c r="F143" s="417"/>
      <c r="G143" s="417"/>
      <c r="H143" s="417"/>
      <c r="I143" s="417"/>
    </row>
    <row r="144" spans="4:9" ht="12">
      <c r="D144" s="417"/>
      <c r="E144" s="417"/>
      <c r="F144" s="417"/>
      <c r="G144" s="417"/>
      <c r="H144" s="417"/>
      <c r="I144" s="417"/>
    </row>
    <row r="145" spans="4:9" ht="12">
      <c r="D145" s="417"/>
      <c r="E145" s="417"/>
      <c r="F145" s="417"/>
      <c r="G145" s="417"/>
      <c r="H145" s="417"/>
      <c r="I145" s="417"/>
    </row>
    <row r="146" spans="4:9" ht="12">
      <c r="D146" s="417"/>
      <c r="E146" s="417"/>
      <c r="F146" s="417"/>
      <c r="G146" s="417"/>
      <c r="H146" s="417"/>
      <c r="I146" s="417"/>
    </row>
    <row r="147" spans="4:9" ht="12">
      <c r="D147" s="417"/>
      <c r="E147" s="417"/>
      <c r="F147" s="417"/>
      <c r="G147" s="417"/>
      <c r="H147" s="417"/>
      <c r="I147" s="417"/>
    </row>
    <row r="148" spans="4:9" ht="12">
      <c r="D148" s="417"/>
      <c r="E148" s="417"/>
      <c r="F148" s="417"/>
      <c r="G148" s="417"/>
      <c r="H148" s="417"/>
      <c r="I148" s="417"/>
    </row>
    <row r="149" spans="4:9" ht="12">
      <c r="D149" s="417"/>
      <c r="E149" s="417"/>
      <c r="F149" s="417"/>
      <c r="G149" s="417"/>
      <c r="H149" s="417"/>
      <c r="I149" s="417"/>
    </row>
    <row r="150" spans="4:9" ht="12">
      <c r="D150" s="417"/>
      <c r="E150" s="417"/>
      <c r="F150" s="417"/>
      <c r="G150" s="417"/>
      <c r="H150" s="417"/>
      <c r="I150" s="417"/>
    </row>
    <row r="151" spans="4:9" ht="12">
      <c r="D151" s="417"/>
      <c r="E151" s="417"/>
      <c r="F151" s="417"/>
      <c r="G151" s="417"/>
      <c r="H151" s="417"/>
      <c r="I151" s="417"/>
    </row>
    <row r="152" spans="4:9" ht="12">
      <c r="D152" s="417"/>
      <c r="E152" s="417"/>
      <c r="F152" s="417"/>
      <c r="G152" s="417"/>
      <c r="H152" s="417"/>
      <c r="I152" s="417"/>
    </row>
    <row r="153" spans="4:9" ht="12">
      <c r="D153" s="417"/>
      <c r="E153" s="417"/>
      <c r="F153" s="417"/>
      <c r="G153" s="417"/>
      <c r="H153" s="417"/>
      <c r="I153" s="417"/>
    </row>
    <row r="154" spans="4:9" ht="12">
      <c r="D154" s="417"/>
      <c r="E154" s="417"/>
      <c r="F154" s="417"/>
      <c r="G154" s="417"/>
      <c r="H154" s="417"/>
      <c r="I154" s="417"/>
    </row>
    <row r="155" spans="4:9" ht="12">
      <c r="D155" s="417"/>
      <c r="E155" s="417"/>
      <c r="F155" s="417"/>
      <c r="G155" s="417"/>
      <c r="H155" s="417"/>
      <c r="I155" s="417"/>
    </row>
    <row r="156" spans="4:9" ht="12">
      <c r="D156" s="417"/>
      <c r="E156" s="417"/>
      <c r="F156" s="417"/>
      <c r="G156" s="417"/>
      <c r="H156" s="417"/>
      <c r="I156" s="417"/>
    </row>
    <row r="157" spans="4:9" ht="12">
      <c r="D157" s="417"/>
      <c r="E157" s="417"/>
      <c r="F157" s="417"/>
      <c r="G157" s="417"/>
      <c r="H157" s="417"/>
      <c r="I157" s="417"/>
    </row>
    <row r="158" spans="4:9" ht="12">
      <c r="D158" s="417"/>
      <c r="E158" s="417"/>
      <c r="F158" s="417"/>
      <c r="G158" s="417"/>
      <c r="H158" s="417"/>
      <c r="I158" s="417"/>
    </row>
    <row r="159" spans="4:9" ht="12">
      <c r="D159" s="417"/>
      <c r="E159" s="417"/>
      <c r="F159" s="417"/>
      <c r="G159" s="417"/>
      <c r="H159" s="417"/>
      <c r="I159" s="417"/>
    </row>
    <row r="160" spans="4:9" ht="12">
      <c r="D160" s="417"/>
      <c r="E160" s="417"/>
      <c r="F160" s="417"/>
      <c r="G160" s="417"/>
      <c r="H160" s="417"/>
      <c r="I160" s="417"/>
    </row>
    <row r="161" spans="4:9" ht="12">
      <c r="D161" s="417"/>
      <c r="E161" s="417"/>
      <c r="F161" s="417"/>
      <c r="G161" s="417"/>
      <c r="H161" s="417"/>
      <c r="I161" s="417"/>
    </row>
    <row r="162" spans="4:9" ht="12">
      <c r="D162" s="417"/>
      <c r="E162" s="417"/>
      <c r="F162" s="417"/>
      <c r="G162" s="417"/>
      <c r="H162" s="417"/>
      <c r="I162" s="417"/>
    </row>
    <row r="163" spans="4:9" ht="12">
      <c r="D163" s="417"/>
      <c r="E163" s="417"/>
      <c r="F163" s="417"/>
      <c r="G163" s="417"/>
      <c r="H163" s="417"/>
      <c r="I163" s="417"/>
    </row>
    <row r="164" spans="4:9" ht="12">
      <c r="D164" s="417"/>
      <c r="E164" s="417"/>
      <c r="F164" s="417"/>
      <c r="G164" s="417"/>
      <c r="H164" s="417"/>
      <c r="I164" s="417"/>
    </row>
    <row r="165" spans="4:9" ht="12">
      <c r="D165" s="417"/>
      <c r="E165" s="417"/>
      <c r="F165" s="417"/>
      <c r="G165" s="417"/>
      <c r="H165" s="417"/>
      <c r="I165" s="417"/>
    </row>
    <row r="166" spans="4:9" ht="12">
      <c r="D166" s="417"/>
      <c r="E166" s="417"/>
      <c r="F166" s="417"/>
      <c r="G166" s="417"/>
      <c r="H166" s="417"/>
      <c r="I166" s="417"/>
    </row>
    <row r="167" spans="4:9" ht="12">
      <c r="D167" s="417"/>
      <c r="E167" s="417"/>
      <c r="F167" s="417"/>
      <c r="G167" s="417"/>
      <c r="H167" s="417"/>
      <c r="I167" s="417"/>
    </row>
    <row r="168" spans="4:9" ht="12">
      <c r="D168" s="417"/>
      <c r="E168" s="417"/>
      <c r="F168" s="417"/>
      <c r="G168" s="417"/>
      <c r="H168" s="417"/>
      <c r="I168" s="417"/>
    </row>
    <row r="169" spans="4:9" ht="12">
      <c r="D169" s="417"/>
      <c r="E169" s="417"/>
      <c r="F169" s="417"/>
      <c r="G169" s="417"/>
      <c r="H169" s="417"/>
      <c r="I169" s="417"/>
    </row>
    <row r="170" spans="4:9" ht="12">
      <c r="D170" s="417"/>
      <c r="E170" s="417"/>
      <c r="F170" s="417"/>
      <c r="G170" s="417"/>
      <c r="H170" s="417"/>
      <c r="I170" s="417"/>
    </row>
    <row r="171" spans="4:9" ht="12">
      <c r="D171" s="417"/>
      <c r="E171" s="417"/>
      <c r="F171" s="417"/>
      <c r="G171" s="417"/>
      <c r="H171" s="417"/>
      <c r="I171" s="417"/>
    </row>
    <row r="172" spans="4:9" ht="12">
      <c r="D172" s="417"/>
      <c r="E172" s="417"/>
      <c r="F172" s="417"/>
      <c r="G172" s="417"/>
      <c r="H172" s="417"/>
      <c r="I172" s="417"/>
    </row>
    <row r="173" spans="4:9" ht="12">
      <c r="D173" s="417"/>
      <c r="E173" s="417"/>
      <c r="F173" s="417"/>
      <c r="G173" s="417"/>
      <c r="H173" s="417"/>
      <c r="I173" s="417"/>
    </row>
    <row r="174" spans="4:9" ht="12">
      <c r="D174" s="417"/>
      <c r="E174" s="417"/>
      <c r="F174" s="417"/>
      <c r="G174" s="417"/>
      <c r="H174" s="417"/>
      <c r="I174" s="417"/>
    </row>
    <row r="175" spans="4:9" ht="12">
      <c r="D175" s="417"/>
      <c r="E175" s="417"/>
      <c r="F175" s="417"/>
      <c r="G175" s="417"/>
      <c r="H175" s="417"/>
      <c r="I175" s="417"/>
    </row>
    <row r="176" spans="4:9" ht="12">
      <c r="D176" s="417"/>
      <c r="E176" s="417"/>
      <c r="F176" s="417"/>
      <c r="G176" s="417"/>
      <c r="H176" s="417"/>
      <c r="I176" s="417"/>
    </row>
    <row r="177" spans="4:9" ht="12">
      <c r="D177" s="417"/>
      <c r="E177" s="417"/>
      <c r="F177" s="417"/>
      <c r="G177" s="417"/>
      <c r="H177" s="417"/>
      <c r="I177" s="417"/>
    </row>
    <row r="178" spans="4:9" ht="12">
      <c r="D178" s="417"/>
      <c r="E178" s="417"/>
      <c r="F178" s="417"/>
      <c r="G178" s="417"/>
      <c r="H178" s="417"/>
      <c r="I178" s="417"/>
    </row>
    <row r="179" spans="4:9" ht="12">
      <c r="D179" s="417"/>
      <c r="E179" s="417"/>
      <c r="F179" s="417"/>
      <c r="G179" s="417"/>
      <c r="H179" s="417"/>
      <c r="I179" s="417"/>
    </row>
    <row r="180" spans="4:9" ht="12">
      <c r="D180" s="417"/>
      <c r="E180" s="417"/>
      <c r="F180" s="417"/>
      <c r="G180" s="417"/>
      <c r="H180" s="417"/>
      <c r="I180" s="417"/>
    </row>
    <row r="181" spans="4:9" ht="12">
      <c r="D181" s="417"/>
      <c r="E181" s="417"/>
      <c r="F181" s="417"/>
      <c r="G181" s="417"/>
      <c r="H181" s="417"/>
      <c r="I181" s="417"/>
    </row>
    <row r="182" spans="4:9" ht="12">
      <c r="D182" s="417"/>
      <c r="E182" s="417"/>
      <c r="F182" s="417"/>
      <c r="G182" s="417"/>
      <c r="H182" s="417"/>
      <c r="I182" s="417"/>
    </row>
    <row r="183" spans="4:9" ht="12">
      <c r="D183" s="417"/>
      <c r="E183" s="417"/>
      <c r="F183" s="417"/>
      <c r="G183" s="417"/>
      <c r="H183" s="417"/>
      <c r="I183" s="417"/>
    </row>
    <row r="184" spans="4:9" ht="12">
      <c r="D184" s="417"/>
      <c r="E184" s="417"/>
      <c r="F184" s="417"/>
      <c r="G184" s="417"/>
      <c r="H184" s="417"/>
      <c r="I184" s="417"/>
    </row>
    <row r="185" spans="4:9" ht="12">
      <c r="D185" s="417"/>
      <c r="E185" s="417"/>
      <c r="F185" s="417"/>
      <c r="G185" s="417"/>
      <c r="H185" s="417"/>
      <c r="I185" s="417"/>
    </row>
    <row r="186" spans="4:9" ht="12">
      <c r="D186" s="417"/>
      <c r="E186" s="417"/>
      <c r="F186" s="417"/>
      <c r="G186" s="417"/>
      <c r="H186" s="417"/>
      <c r="I186" s="417"/>
    </row>
    <row r="187" spans="4:9" ht="12">
      <c r="D187" s="417"/>
      <c r="E187" s="417"/>
      <c r="F187" s="417"/>
      <c r="G187" s="417"/>
      <c r="H187" s="417"/>
      <c r="I187" s="417"/>
    </row>
    <row r="188" spans="4:9" ht="12">
      <c r="D188" s="417"/>
      <c r="E188" s="417"/>
      <c r="F188" s="417"/>
      <c r="G188" s="417"/>
      <c r="H188" s="417"/>
      <c r="I188" s="417"/>
    </row>
    <row r="189" spans="4:9" ht="12">
      <c r="D189" s="417"/>
      <c r="E189" s="417"/>
      <c r="F189" s="417"/>
      <c r="G189" s="417"/>
      <c r="H189" s="417"/>
      <c r="I189" s="417"/>
    </row>
    <row r="190" spans="4:9" ht="12">
      <c r="D190" s="417"/>
      <c r="E190" s="417"/>
      <c r="F190" s="417"/>
      <c r="G190" s="417"/>
      <c r="H190" s="417"/>
      <c r="I190" s="417"/>
    </row>
    <row r="191" spans="4:9" ht="12">
      <c r="D191" s="417"/>
      <c r="E191" s="417"/>
      <c r="F191" s="417"/>
      <c r="G191" s="417"/>
      <c r="H191" s="417"/>
      <c r="I191" s="417"/>
    </row>
    <row r="192" spans="4:9" ht="12">
      <c r="D192" s="417"/>
      <c r="E192" s="417"/>
      <c r="F192" s="417"/>
      <c r="G192" s="417"/>
      <c r="H192" s="417"/>
      <c r="I192" s="417"/>
    </row>
    <row r="193" spans="4:9" ht="12">
      <c r="D193" s="417"/>
      <c r="E193" s="417"/>
      <c r="F193" s="417"/>
      <c r="G193" s="417"/>
      <c r="H193" s="417"/>
      <c r="I193" s="417"/>
    </row>
    <row r="194" spans="4:9" ht="12">
      <c r="D194" s="417"/>
      <c r="E194" s="417"/>
      <c r="F194" s="417"/>
      <c r="G194" s="417"/>
      <c r="H194" s="417"/>
      <c r="I194" s="417"/>
    </row>
    <row r="195" spans="4:9" ht="12">
      <c r="D195" s="417"/>
      <c r="E195" s="417"/>
      <c r="F195" s="417"/>
      <c r="G195" s="417"/>
      <c r="H195" s="417"/>
      <c r="I195" s="417"/>
    </row>
    <row r="196" spans="4:9" ht="12">
      <c r="D196" s="417"/>
      <c r="E196" s="417"/>
      <c r="F196" s="417"/>
      <c r="G196" s="417"/>
      <c r="H196" s="417"/>
      <c r="I196" s="417"/>
    </row>
    <row r="197" spans="4:9" ht="12">
      <c r="D197" s="417"/>
      <c r="E197" s="417"/>
      <c r="F197" s="417"/>
      <c r="G197" s="417"/>
      <c r="H197" s="417"/>
      <c r="I197" s="417"/>
    </row>
    <row r="198" spans="4:9" ht="12">
      <c r="D198" s="417"/>
      <c r="E198" s="417"/>
      <c r="F198" s="417"/>
      <c r="G198" s="417"/>
      <c r="H198" s="417"/>
      <c r="I198" s="417"/>
    </row>
    <row r="199" spans="4:9" ht="12">
      <c r="D199" s="417"/>
      <c r="E199" s="417"/>
      <c r="F199" s="417"/>
      <c r="G199" s="417"/>
      <c r="H199" s="417"/>
      <c r="I199" s="417"/>
    </row>
    <row r="200" spans="4:9" ht="12">
      <c r="D200" s="417"/>
      <c r="E200" s="417"/>
      <c r="F200" s="417"/>
      <c r="G200" s="417"/>
      <c r="H200" s="417"/>
      <c r="I200" s="417"/>
    </row>
    <row r="201" spans="4:9" ht="12">
      <c r="D201" s="417"/>
      <c r="E201" s="417"/>
      <c r="F201" s="417"/>
      <c r="G201" s="417"/>
      <c r="H201" s="417"/>
      <c r="I201" s="417"/>
    </row>
    <row r="202" spans="4:9" ht="12">
      <c r="D202" s="417"/>
      <c r="E202" s="417"/>
      <c r="F202" s="417"/>
      <c r="G202" s="417"/>
      <c r="H202" s="417"/>
      <c r="I202" s="417"/>
    </row>
    <row r="203" spans="4:9" ht="12">
      <c r="D203" s="417"/>
      <c r="E203" s="417"/>
      <c r="F203" s="417"/>
      <c r="G203" s="417"/>
      <c r="H203" s="417"/>
      <c r="I203" s="417"/>
    </row>
    <row r="204" spans="4:9" ht="12">
      <c r="D204" s="417"/>
      <c r="E204" s="417"/>
      <c r="F204" s="417"/>
      <c r="G204" s="417"/>
      <c r="H204" s="417"/>
      <c r="I204" s="417"/>
    </row>
    <row r="205" spans="4:9" ht="12">
      <c r="D205" s="417"/>
      <c r="E205" s="417"/>
      <c r="F205" s="417"/>
      <c r="G205" s="417"/>
      <c r="H205" s="417"/>
      <c r="I205" s="417"/>
    </row>
    <row r="206" spans="4:9" ht="12">
      <c r="D206" s="417"/>
      <c r="E206" s="417"/>
      <c r="F206" s="417"/>
      <c r="G206" s="417"/>
      <c r="H206" s="417"/>
      <c r="I206" s="417"/>
    </row>
    <row r="207" spans="4:9" ht="12">
      <c r="D207" s="417"/>
      <c r="E207" s="417"/>
      <c r="F207" s="417"/>
      <c r="G207" s="417"/>
      <c r="H207" s="417"/>
      <c r="I207" s="417"/>
    </row>
    <row r="208" spans="4:9" ht="12">
      <c r="D208" s="417"/>
      <c r="E208" s="417"/>
      <c r="F208" s="417"/>
      <c r="G208" s="417"/>
      <c r="H208" s="417"/>
      <c r="I208" s="417"/>
    </row>
    <row r="209" spans="4:9" ht="12">
      <c r="D209" s="417"/>
      <c r="E209" s="417"/>
      <c r="F209" s="417"/>
      <c r="G209" s="417"/>
      <c r="H209" s="417"/>
      <c r="I209" s="417"/>
    </row>
    <row r="210" spans="4:9" ht="12">
      <c r="D210" s="417"/>
      <c r="E210" s="417"/>
      <c r="F210" s="417"/>
      <c r="G210" s="417"/>
      <c r="H210" s="417"/>
      <c r="I210" s="417"/>
    </row>
    <row r="211" spans="4:9" ht="12">
      <c r="D211" s="417"/>
      <c r="E211" s="417"/>
      <c r="F211" s="417"/>
      <c r="G211" s="417"/>
      <c r="H211" s="417"/>
      <c r="I211" s="417"/>
    </row>
    <row r="212" spans="4:9" ht="12">
      <c r="D212" s="417"/>
      <c r="E212" s="417"/>
      <c r="F212" s="417"/>
      <c r="G212" s="417"/>
      <c r="H212" s="417"/>
      <c r="I212" s="417"/>
    </row>
    <row r="213" spans="4:9" ht="12">
      <c r="D213" s="417"/>
      <c r="E213" s="417"/>
      <c r="F213" s="417"/>
      <c r="G213" s="417"/>
      <c r="H213" s="417"/>
      <c r="I213" s="417"/>
    </row>
    <row r="214" spans="4:9" ht="12">
      <c r="D214" s="417"/>
      <c r="E214" s="417"/>
      <c r="F214" s="417"/>
      <c r="G214" s="417"/>
      <c r="H214" s="417"/>
      <c r="I214" s="417"/>
    </row>
    <row r="215" spans="4:9" ht="12">
      <c r="D215" s="417"/>
      <c r="E215" s="417"/>
      <c r="F215" s="417"/>
      <c r="G215" s="417"/>
      <c r="H215" s="417"/>
      <c r="I215" s="417"/>
    </row>
    <row r="216" spans="4:9" ht="12">
      <c r="D216" s="417"/>
      <c r="E216" s="417"/>
      <c r="F216" s="417"/>
      <c r="G216" s="417"/>
      <c r="H216" s="417"/>
      <c r="I216" s="417"/>
    </row>
    <row r="217" spans="4:9" ht="12">
      <c r="D217" s="417"/>
      <c r="E217" s="417"/>
      <c r="F217" s="417"/>
      <c r="G217" s="417"/>
      <c r="H217" s="417"/>
      <c r="I217" s="417"/>
    </row>
    <row r="218" spans="4:9" ht="12">
      <c r="D218" s="417"/>
      <c r="E218" s="417"/>
      <c r="F218" s="417"/>
      <c r="G218" s="417"/>
      <c r="H218" s="417"/>
      <c r="I218" s="417"/>
    </row>
    <row r="219" spans="4:9" ht="12">
      <c r="D219" s="417"/>
      <c r="E219" s="417"/>
      <c r="F219" s="417"/>
      <c r="G219" s="417"/>
      <c r="H219" s="417"/>
      <c r="I219" s="417"/>
    </row>
    <row r="220" spans="4:9" ht="12">
      <c r="D220" s="417"/>
      <c r="E220" s="417"/>
      <c r="F220" s="417"/>
      <c r="G220" s="417"/>
      <c r="H220" s="417"/>
      <c r="I220" s="417"/>
    </row>
    <row r="221" spans="4:9" ht="12">
      <c r="D221" s="417"/>
      <c r="E221" s="417"/>
      <c r="F221" s="417"/>
      <c r="G221" s="417"/>
      <c r="H221" s="417"/>
      <c r="I221" s="417"/>
    </row>
    <row r="222" spans="4:9" ht="12">
      <c r="D222" s="417"/>
      <c r="E222" s="417"/>
      <c r="F222" s="417"/>
      <c r="G222" s="417"/>
      <c r="H222" s="417"/>
      <c r="I222" s="417"/>
    </row>
    <row r="223" spans="4:9" ht="12">
      <c r="D223" s="417"/>
      <c r="E223" s="417"/>
      <c r="F223" s="417"/>
      <c r="G223" s="417"/>
      <c r="H223" s="417"/>
      <c r="I223" s="417"/>
    </row>
    <row r="224" spans="4:9" ht="12">
      <c r="D224" s="417"/>
      <c r="E224" s="417"/>
      <c r="F224" s="417"/>
      <c r="G224" s="417"/>
      <c r="H224" s="417"/>
      <c r="I224" s="417"/>
    </row>
    <row r="225" spans="4:9" ht="12">
      <c r="D225" s="417"/>
      <c r="E225" s="417"/>
      <c r="F225" s="417"/>
      <c r="G225" s="417"/>
      <c r="H225" s="417"/>
      <c r="I225" s="417"/>
    </row>
    <row r="226" spans="4:9" ht="12">
      <c r="D226" s="417"/>
      <c r="E226" s="417"/>
      <c r="F226" s="417"/>
      <c r="G226" s="417"/>
      <c r="H226" s="417"/>
      <c r="I226" s="417"/>
    </row>
    <row r="227" spans="4:9" ht="12">
      <c r="D227" s="417"/>
      <c r="E227" s="417"/>
      <c r="F227" s="417"/>
      <c r="G227" s="417"/>
      <c r="H227" s="417"/>
      <c r="I227" s="417"/>
    </row>
    <row r="228" spans="4:9" ht="12">
      <c r="D228" s="417"/>
      <c r="E228" s="417"/>
      <c r="F228" s="417"/>
      <c r="G228" s="417"/>
      <c r="H228" s="417"/>
      <c r="I228" s="417"/>
    </row>
    <row r="229" spans="4:9" ht="12">
      <c r="D229" s="417"/>
      <c r="E229" s="417"/>
      <c r="F229" s="417"/>
      <c r="G229" s="417"/>
      <c r="H229" s="417"/>
      <c r="I229" s="417"/>
    </row>
    <row r="230" spans="4:9" ht="12">
      <c r="D230" s="417"/>
      <c r="E230" s="417"/>
      <c r="F230" s="417"/>
      <c r="G230" s="417"/>
      <c r="H230" s="417"/>
      <c r="I230" s="417"/>
    </row>
    <row r="231" spans="4:9" ht="12">
      <c r="D231" s="417"/>
      <c r="E231" s="417"/>
      <c r="F231" s="417"/>
      <c r="G231" s="417"/>
      <c r="H231" s="417"/>
      <c r="I231" s="417"/>
    </row>
    <row r="232" spans="4:9" ht="12">
      <c r="D232" s="417"/>
      <c r="E232" s="417"/>
      <c r="F232" s="417"/>
      <c r="G232" s="417"/>
      <c r="H232" s="417"/>
      <c r="I232" s="417"/>
    </row>
    <row r="233" spans="4:9" ht="12">
      <c r="D233" s="417"/>
      <c r="E233" s="417"/>
      <c r="F233" s="417"/>
      <c r="G233" s="417"/>
      <c r="H233" s="417"/>
      <c r="I233" s="417"/>
    </row>
    <row r="234" spans="4:9" ht="12">
      <c r="D234" s="417"/>
      <c r="E234" s="417"/>
      <c r="F234" s="417"/>
      <c r="G234" s="417"/>
      <c r="H234" s="417"/>
      <c r="I234" s="417"/>
    </row>
    <row r="235" spans="4:9" ht="12">
      <c r="D235" s="417"/>
      <c r="E235" s="417"/>
      <c r="F235" s="417"/>
      <c r="G235" s="417"/>
      <c r="H235" s="417"/>
      <c r="I235" s="417"/>
    </row>
    <row r="236" spans="4:9" ht="12">
      <c r="D236" s="417"/>
      <c r="E236" s="417"/>
      <c r="F236" s="417"/>
      <c r="G236" s="417"/>
      <c r="H236" s="417"/>
      <c r="I236" s="417"/>
    </row>
    <row r="237" spans="4:9" ht="12">
      <c r="D237" s="417"/>
      <c r="E237" s="417"/>
      <c r="F237" s="417"/>
      <c r="G237" s="417"/>
      <c r="H237" s="417"/>
      <c r="I237" s="417"/>
    </row>
    <row r="238" spans="4:9" ht="12">
      <c r="D238" s="417"/>
      <c r="E238" s="417"/>
      <c r="F238" s="417"/>
      <c r="G238" s="417"/>
      <c r="H238" s="417"/>
      <c r="I238" s="417"/>
    </row>
    <row r="239" spans="4:9" ht="12">
      <c r="D239" s="417"/>
      <c r="E239" s="417"/>
      <c r="F239" s="417"/>
      <c r="G239" s="417"/>
      <c r="H239" s="417"/>
      <c r="I239" s="417"/>
    </row>
    <row r="240" spans="4:9" ht="12">
      <c r="D240" s="417"/>
      <c r="E240" s="417"/>
      <c r="F240" s="417"/>
      <c r="G240" s="417"/>
      <c r="H240" s="417"/>
      <c r="I240" s="417"/>
    </row>
    <row r="241" spans="4:9" ht="12">
      <c r="D241" s="417"/>
      <c r="E241" s="417"/>
      <c r="F241" s="417"/>
      <c r="G241" s="417"/>
      <c r="H241" s="417"/>
      <c r="I241" s="417"/>
    </row>
    <row r="242" spans="4:9" ht="12">
      <c r="D242" s="417"/>
      <c r="E242" s="417"/>
      <c r="F242" s="417"/>
      <c r="G242" s="417"/>
      <c r="H242" s="417"/>
      <c r="I242" s="417"/>
    </row>
    <row r="243" spans="4:9" ht="12">
      <c r="D243" s="417"/>
      <c r="E243" s="417"/>
      <c r="F243" s="417"/>
      <c r="G243" s="417"/>
      <c r="H243" s="417"/>
      <c r="I243" s="417"/>
    </row>
    <row r="244" spans="4:9" ht="12">
      <c r="D244" s="417"/>
      <c r="E244" s="417"/>
      <c r="F244" s="417"/>
      <c r="G244" s="417"/>
      <c r="H244" s="417"/>
      <c r="I244" s="417"/>
    </row>
    <row r="245" spans="4:9" ht="12">
      <c r="D245" s="417"/>
      <c r="E245" s="417"/>
      <c r="F245" s="417"/>
      <c r="G245" s="417"/>
      <c r="H245" s="417"/>
      <c r="I245" s="417"/>
    </row>
    <row r="246" spans="4:9" ht="12">
      <c r="D246" s="417"/>
      <c r="E246" s="417"/>
      <c r="F246" s="417"/>
      <c r="G246" s="417"/>
      <c r="H246" s="417"/>
      <c r="I246" s="417"/>
    </row>
    <row r="247" spans="4:9" ht="12">
      <c r="D247" s="417"/>
      <c r="E247" s="417"/>
      <c r="F247" s="417"/>
      <c r="G247" s="417"/>
      <c r="H247" s="417"/>
      <c r="I247" s="417"/>
    </row>
    <row r="248" spans="4:9" ht="12">
      <c r="D248" s="417"/>
      <c r="E248" s="417"/>
      <c r="F248" s="417"/>
      <c r="G248" s="417"/>
      <c r="H248" s="417"/>
      <c r="I248" s="417"/>
    </row>
    <row r="249" spans="4:9" ht="12">
      <c r="D249" s="417"/>
      <c r="E249" s="417"/>
      <c r="F249" s="417"/>
      <c r="G249" s="417"/>
      <c r="H249" s="417"/>
      <c r="I249" s="417"/>
    </row>
    <row r="250" spans="4:9" ht="12">
      <c r="D250" s="417"/>
      <c r="E250" s="417"/>
      <c r="F250" s="417"/>
      <c r="G250" s="417"/>
      <c r="H250" s="417"/>
      <c r="I250" s="417"/>
    </row>
    <row r="251" spans="4:9" ht="12">
      <c r="D251" s="417"/>
      <c r="E251" s="417"/>
      <c r="F251" s="417"/>
      <c r="G251" s="417"/>
      <c r="H251" s="417"/>
      <c r="I251" s="417"/>
    </row>
    <row r="252" spans="4:9" ht="12">
      <c r="D252" s="417"/>
      <c r="E252" s="417"/>
      <c r="F252" s="417"/>
      <c r="G252" s="417"/>
      <c r="H252" s="417"/>
      <c r="I252" s="417"/>
    </row>
    <row r="253" spans="4:9" ht="12">
      <c r="D253" s="417"/>
      <c r="E253" s="417"/>
      <c r="F253" s="417"/>
      <c r="G253" s="417"/>
      <c r="H253" s="417"/>
      <c r="I253" s="417"/>
    </row>
    <row r="254" spans="4:9" ht="12">
      <c r="D254" s="417"/>
      <c r="E254" s="417"/>
      <c r="F254" s="417"/>
      <c r="G254" s="417"/>
      <c r="H254" s="417"/>
      <c r="I254" s="417"/>
    </row>
    <row r="255" spans="4:9" ht="12">
      <c r="D255" s="417"/>
      <c r="E255" s="417"/>
      <c r="F255" s="417"/>
      <c r="G255" s="417"/>
      <c r="H255" s="417"/>
      <c r="I255" s="417"/>
    </row>
    <row r="256" spans="4:9" ht="12">
      <c r="D256" s="417"/>
      <c r="E256" s="417"/>
      <c r="F256" s="417"/>
      <c r="G256" s="417"/>
      <c r="H256" s="417"/>
      <c r="I256" s="417"/>
    </row>
    <row r="257" spans="4:9" ht="12">
      <c r="D257" s="417"/>
      <c r="E257" s="417"/>
      <c r="F257" s="417"/>
      <c r="G257" s="417"/>
      <c r="H257" s="417"/>
      <c r="I257" s="417"/>
    </row>
    <row r="258" spans="4:9" ht="12">
      <c r="D258" s="417"/>
      <c r="E258" s="417"/>
      <c r="F258" s="417"/>
      <c r="G258" s="417"/>
      <c r="H258" s="417"/>
      <c r="I258" s="417"/>
    </row>
    <row r="259" spans="4:9" ht="12">
      <c r="D259" s="417"/>
      <c r="E259" s="417"/>
      <c r="F259" s="417"/>
      <c r="G259" s="417"/>
      <c r="H259" s="417"/>
      <c r="I259" s="417"/>
    </row>
    <row r="260" spans="4:9" ht="12">
      <c r="D260" s="417"/>
      <c r="E260" s="417"/>
      <c r="F260" s="417"/>
      <c r="G260" s="417"/>
      <c r="H260" s="417"/>
      <c r="I260" s="417"/>
    </row>
    <row r="261" spans="4:9" ht="12">
      <c r="D261" s="417"/>
      <c r="E261" s="417"/>
      <c r="F261" s="417"/>
      <c r="G261" s="417"/>
      <c r="H261" s="417"/>
      <c r="I261" s="417"/>
    </row>
    <row r="262" spans="4:9" ht="12">
      <c r="D262" s="417"/>
      <c r="E262" s="417"/>
      <c r="F262" s="417"/>
      <c r="G262" s="417"/>
      <c r="H262" s="417"/>
      <c r="I262" s="417"/>
    </row>
    <row r="263" spans="4:9" ht="12">
      <c r="D263" s="417"/>
      <c r="E263" s="417"/>
      <c r="F263" s="417"/>
      <c r="G263" s="417"/>
      <c r="H263" s="417"/>
      <c r="I263" s="417"/>
    </row>
    <row r="264" spans="4:9" ht="12">
      <c r="D264" s="417"/>
      <c r="E264" s="417"/>
      <c r="F264" s="417"/>
      <c r="G264" s="417"/>
      <c r="H264" s="417"/>
      <c r="I264" s="417"/>
    </row>
    <row r="265" spans="4:9" ht="12">
      <c r="D265" s="417"/>
      <c r="E265" s="417"/>
      <c r="F265" s="417"/>
      <c r="G265" s="417"/>
      <c r="H265" s="417"/>
      <c r="I265" s="417"/>
    </row>
  </sheetData>
  <sheetProtection/>
  <mergeCells count="7">
    <mergeCell ref="I31:J31"/>
    <mergeCell ref="B4:F4"/>
    <mergeCell ref="G4:H4"/>
    <mergeCell ref="B6:F6"/>
    <mergeCell ref="G6:H6"/>
    <mergeCell ref="B31:C31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61">
      <selection activeCell="B8" sqref="B8"/>
    </sheetView>
  </sheetViews>
  <sheetFormatPr defaultColWidth="10.75390625" defaultRowHeight="12.75"/>
  <cols>
    <col min="1" max="1" width="42.00390625" style="536" customWidth="1"/>
    <col min="2" max="2" width="8.125" style="578" customWidth="1"/>
    <col min="3" max="3" width="11.125" style="536" customWidth="1"/>
    <col min="4" max="4" width="10.125" style="536" customWidth="1"/>
    <col min="5" max="6" width="10.875" style="536" customWidth="1"/>
    <col min="7" max="16384" width="10.7539062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840</v>
      </c>
      <c r="B2" s="537"/>
      <c r="C2" s="537"/>
      <c r="D2" s="537"/>
      <c r="E2" s="537"/>
      <c r="F2" s="537"/>
    </row>
    <row r="3" spans="1:6" ht="12.75" customHeight="1">
      <c r="A3" s="537" t="s">
        <v>841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383</v>
      </c>
      <c r="B5" s="641" t="str">
        <f>'[1]справка №1-БАЛАНС'!E3</f>
        <v>"СВИЛОЗА" АД</v>
      </c>
      <c r="C5" s="641"/>
      <c r="D5" s="641"/>
      <c r="E5" s="542" t="s">
        <v>2</v>
      </c>
      <c r="F5" s="543">
        <f>'[1]справка №1-БАЛАНС'!H3</f>
        <v>814191178</v>
      </c>
    </row>
    <row r="6" spans="1:6" ht="12.75" customHeight="1">
      <c r="A6" s="540"/>
      <c r="B6" s="541"/>
      <c r="C6" s="541"/>
      <c r="D6" s="541"/>
      <c r="E6" s="542"/>
      <c r="F6" s="543"/>
    </row>
    <row r="7" spans="1:13" ht="15" customHeight="1">
      <c r="A7" s="544" t="s">
        <v>842</v>
      </c>
      <c r="B7" s="642"/>
      <c r="C7" s="642"/>
      <c r="D7" s="545"/>
      <c r="E7" s="546" t="s">
        <v>3</v>
      </c>
      <c r="F7" s="547" t="str">
        <f>'[1]справка №1-БАЛАНС'!H4</f>
        <v> </v>
      </c>
      <c r="G7" s="548"/>
      <c r="H7" s="548"/>
      <c r="I7" s="548"/>
      <c r="J7" s="548"/>
      <c r="K7" s="548"/>
      <c r="L7" s="548"/>
      <c r="M7" s="548"/>
    </row>
    <row r="8" spans="2:13" s="549" customFormat="1" ht="15" customHeight="1">
      <c r="B8" s="550"/>
      <c r="C8" s="551"/>
      <c r="D8" s="551"/>
      <c r="E8" s="551"/>
      <c r="F8" s="552" t="s">
        <v>275</v>
      </c>
      <c r="G8" s="551"/>
      <c r="H8" s="551"/>
      <c r="I8" s="551"/>
      <c r="J8" s="551"/>
      <c r="K8" s="551"/>
      <c r="L8" s="551"/>
      <c r="M8" s="551"/>
    </row>
    <row r="9" spans="1:15" s="557" customFormat="1" ht="89.25">
      <c r="A9" s="553" t="s">
        <v>843</v>
      </c>
      <c r="B9" s="554" t="s">
        <v>7</v>
      </c>
      <c r="C9" s="555" t="s">
        <v>844</v>
      </c>
      <c r="D9" s="555" t="s">
        <v>845</v>
      </c>
      <c r="E9" s="555" t="s">
        <v>846</v>
      </c>
      <c r="F9" s="555" t="s">
        <v>847</v>
      </c>
      <c r="G9" s="556"/>
      <c r="H9" s="556"/>
      <c r="I9" s="556"/>
      <c r="J9" s="556"/>
      <c r="K9" s="556"/>
      <c r="L9" s="556"/>
      <c r="M9" s="556"/>
      <c r="N9" s="556"/>
      <c r="O9" s="556"/>
    </row>
    <row r="10" spans="1:6" s="557" customFormat="1" ht="12.75">
      <c r="A10" s="555" t="s">
        <v>13</v>
      </c>
      <c r="B10" s="554" t="s">
        <v>14</v>
      </c>
      <c r="C10" s="555">
        <v>1</v>
      </c>
      <c r="D10" s="555">
        <v>2</v>
      </c>
      <c r="E10" s="555">
        <v>3</v>
      </c>
      <c r="F10" s="555">
        <v>4</v>
      </c>
    </row>
    <row r="11" spans="1:6" ht="14.25" customHeight="1">
      <c r="A11" s="558" t="s">
        <v>848</v>
      </c>
      <c r="B11" s="559"/>
      <c r="C11" s="560"/>
      <c r="D11" s="560"/>
      <c r="E11" s="560"/>
      <c r="F11" s="560"/>
    </row>
    <row r="12" spans="1:6" ht="18" customHeight="1">
      <c r="A12" s="561" t="s">
        <v>849</v>
      </c>
      <c r="B12" s="562"/>
      <c r="C12" s="560"/>
      <c r="D12" s="560"/>
      <c r="E12" s="560"/>
      <c r="F12" s="560"/>
    </row>
    <row r="13" spans="1:6" ht="12.75">
      <c r="A13" s="561" t="s">
        <v>564</v>
      </c>
      <c r="B13" s="562"/>
      <c r="C13" s="563"/>
      <c r="D13" s="563"/>
      <c r="E13" s="563"/>
      <c r="F13" s="564">
        <f aca="true" t="shared" si="0" ref="F13:F24">C13-E13</f>
        <v>0</v>
      </c>
    </row>
    <row r="14" spans="1:6" ht="12.75">
      <c r="A14" s="561">
        <v>5</v>
      </c>
      <c r="B14" s="562"/>
      <c r="C14" s="563"/>
      <c r="D14" s="563"/>
      <c r="E14" s="563"/>
      <c r="F14" s="564">
        <f t="shared" si="0"/>
        <v>0</v>
      </c>
    </row>
    <row r="15" spans="1:6" ht="12.75">
      <c r="A15" s="561">
        <v>6</v>
      </c>
      <c r="B15" s="562"/>
      <c r="C15" s="563"/>
      <c r="D15" s="563"/>
      <c r="E15" s="563"/>
      <c r="F15" s="564">
        <f t="shared" si="0"/>
        <v>0</v>
      </c>
    </row>
    <row r="16" spans="1:6" ht="12.75">
      <c r="A16" s="561">
        <v>7</v>
      </c>
      <c r="B16" s="562"/>
      <c r="C16" s="563"/>
      <c r="D16" s="563"/>
      <c r="E16" s="563"/>
      <c r="F16" s="564">
        <f t="shared" si="0"/>
        <v>0</v>
      </c>
    </row>
    <row r="17" spans="1:6" ht="12.75">
      <c r="A17" s="561">
        <v>8</v>
      </c>
      <c r="B17" s="562"/>
      <c r="C17" s="563"/>
      <c r="D17" s="563"/>
      <c r="E17" s="563"/>
      <c r="F17" s="564">
        <f t="shared" si="0"/>
        <v>0</v>
      </c>
    </row>
    <row r="18" spans="1:6" ht="12.75">
      <c r="A18" s="561">
        <v>9</v>
      </c>
      <c r="B18" s="562"/>
      <c r="C18" s="563"/>
      <c r="D18" s="563"/>
      <c r="E18" s="563"/>
      <c r="F18" s="564">
        <f t="shared" si="0"/>
        <v>0</v>
      </c>
    </row>
    <row r="19" spans="1:6" ht="12.75">
      <c r="A19" s="561">
        <v>10</v>
      </c>
      <c r="B19" s="562"/>
      <c r="C19" s="563"/>
      <c r="D19" s="563"/>
      <c r="E19" s="563"/>
      <c r="F19" s="564">
        <f t="shared" si="0"/>
        <v>0</v>
      </c>
    </row>
    <row r="20" spans="1:6" ht="12.75">
      <c r="A20" s="561">
        <v>11</v>
      </c>
      <c r="B20" s="562"/>
      <c r="C20" s="563"/>
      <c r="D20" s="563"/>
      <c r="E20" s="563"/>
      <c r="F20" s="564">
        <f t="shared" si="0"/>
        <v>0</v>
      </c>
    </row>
    <row r="21" spans="1:6" ht="12.75">
      <c r="A21" s="561">
        <v>12</v>
      </c>
      <c r="B21" s="562"/>
      <c r="C21" s="563"/>
      <c r="D21" s="563"/>
      <c r="E21" s="563"/>
      <c r="F21" s="564">
        <f t="shared" si="0"/>
        <v>0</v>
      </c>
    </row>
    <row r="22" spans="1:6" ht="12.75">
      <c r="A22" s="561">
        <v>13</v>
      </c>
      <c r="B22" s="562"/>
      <c r="C22" s="563"/>
      <c r="D22" s="563"/>
      <c r="E22" s="563"/>
      <c r="F22" s="564">
        <f t="shared" si="0"/>
        <v>0</v>
      </c>
    </row>
    <row r="23" spans="1:6" ht="12" customHeight="1">
      <c r="A23" s="561">
        <v>14</v>
      </c>
      <c r="B23" s="562"/>
      <c r="C23" s="563"/>
      <c r="D23" s="563"/>
      <c r="E23" s="563"/>
      <c r="F23" s="564">
        <f t="shared" si="0"/>
        <v>0</v>
      </c>
    </row>
    <row r="24" spans="1:6" ht="12.75">
      <c r="A24" s="561">
        <v>15</v>
      </c>
      <c r="B24" s="562"/>
      <c r="C24" s="563"/>
      <c r="D24" s="563"/>
      <c r="E24" s="563"/>
      <c r="F24" s="564">
        <f t="shared" si="0"/>
        <v>0</v>
      </c>
    </row>
    <row r="25" spans="1:16" ht="11.25" customHeight="1">
      <c r="A25" s="565" t="s">
        <v>579</v>
      </c>
      <c r="B25" s="566" t="s">
        <v>850</v>
      </c>
      <c r="C25" s="560">
        <f>SUM(C13:C24)</f>
        <v>0</v>
      </c>
      <c r="D25" s="560"/>
      <c r="E25" s="560">
        <f>SUM(E13:E24)</f>
        <v>0</v>
      </c>
      <c r="F25" s="567">
        <f>SUM(F13:F24)</f>
        <v>0</v>
      </c>
      <c r="G25" s="568"/>
      <c r="H25" s="568"/>
      <c r="I25" s="568"/>
      <c r="J25" s="568"/>
      <c r="K25" s="568"/>
      <c r="L25" s="568"/>
      <c r="M25" s="568"/>
      <c r="N25" s="568"/>
      <c r="O25" s="568"/>
      <c r="P25" s="568"/>
    </row>
    <row r="26" spans="1:6" ht="16.5" customHeight="1">
      <c r="A26" s="561" t="s">
        <v>851</v>
      </c>
      <c r="B26" s="569"/>
      <c r="C26" s="560"/>
      <c r="D26" s="560"/>
      <c r="E26" s="560"/>
      <c r="F26" s="567"/>
    </row>
    <row r="27" spans="1:6" ht="12.75">
      <c r="A27" s="561" t="s">
        <v>555</v>
      </c>
      <c r="B27" s="569"/>
      <c r="C27" s="563"/>
      <c r="D27" s="563"/>
      <c r="E27" s="563"/>
      <c r="F27" s="564">
        <f>C27-E27</f>
        <v>0</v>
      </c>
    </row>
    <row r="28" spans="1:6" ht="12.75">
      <c r="A28" s="561" t="s">
        <v>558</v>
      </c>
      <c r="B28" s="569"/>
      <c r="C28" s="563"/>
      <c r="D28" s="563"/>
      <c r="E28" s="563"/>
      <c r="F28" s="564">
        <f aca="true" t="shared" si="1" ref="F28:F41">C28-E28</f>
        <v>0</v>
      </c>
    </row>
    <row r="29" spans="1:6" ht="12.75">
      <c r="A29" s="561" t="s">
        <v>561</v>
      </c>
      <c r="B29" s="569"/>
      <c r="C29" s="563"/>
      <c r="D29" s="563"/>
      <c r="E29" s="563"/>
      <c r="F29" s="564">
        <f t="shared" si="1"/>
        <v>0</v>
      </c>
    </row>
    <row r="30" spans="1:6" ht="12.75">
      <c r="A30" s="561" t="s">
        <v>564</v>
      </c>
      <c r="B30" s="569"/>
      <c r="C30" s="563"/>
      <c r="D30" s="563"/>
      <c r="E30" s="563"/>
      <c r="F30" s="564">
        <f t="shared" si="1"/>
        <v>0</v>
      </c>
    </row>
    <row r="31" spans="1:6" ht="12.75">
      <c r="A31" s="561">
        <v>5</v>
      </c>
      <c r="B31" s="562"/>
      <c r="C31" s="563"/>
      <c r="D31" s="563"/>
      <c r="E31" s="563"/>
      <c r="F31" s="564">
        <f t="shared" si="1"/>
        <v>0</v>
      </c>
    </row>
    <row r="32" spans="1:6" ht="12.75">
      <c r="A32" s="561">
        <v>6</v>
      </c>
      <c r="B32" s="562"/>
      <c r="C32" s="563"/>
      <c r="D32" s="563"/>
      <c r="E32" s="563"/>
      <c r="F32" s="564">
        <f t="shared" si="1"/>
        <v>0</v>
      </c>
    </row>
    <row r="33" spans="1:6" ht="12.75">
      <c r="A33" s="561">
        <v>7</v>
      </c>
      <c r="B33" s="562"/>
      <c r="C33" s="563"/>
      <c r="D33" s="563"/>
      <c r="E33" s="563"/>
      <c r="F33" s="564">
        <f t="shared" si="1"/>
        <v>0</v>
      </c>
    </row>
    <row r="34" spans="1:6" ht="12.75">
      <c r="A34" s="561">
        <v>8</v>
      </c>
      <c r="B34" s="562"/>
      <c r="C34" s="563"/>
      <c r="D34" s="563"/>
      <c r="E34" s="563"/>
      <c r="F34" s="564">
        <f t="shared" si="1"/>
        <v>0</v>
      </c>
    </row>
    <row r="35" spans="1:6" ht="12.75">
      <c r="A35" s="561">
        <v>9</v>
      </c>
      <c r="B35" s="562"/>
      <c r="C35" s="563"/>
      <c r="D35" s="563"/>
      <c r="E35" s="563"/>
      <c r="F35" s="564">
        <f t="shared" si="1"/>
        <v>0</v>
      </c>
    </row>
    <row r="36" spans="1:6" ht="12.75">
      <c r="A36" s="561">
        <v>10</v>
      </c>
      <c r="B36" s="562"/>
      <c r="C36" s="563"/>
      <c r="D36" s="563"/>
      <c r="E36" s="563"/>
      <c r="F36" s="564">
        <f t="shared" si="1"/>
        <v>0</v>
      </c>
    </row>
    <row r="37" spans="1:6" ht="12.75">
      <c r="A37" s="561">
        <v>11</v>
      </c>
      <c r="B37" s="562"/>
      <c r="C37" s="563"/>
      <c r="D37" s="563"/>
      <c r="E37" s="563"/>
      <c r="F37" s="564">
        <f t="shared" si="1"/>
        <v>0</v>
      </c>
    </row>
    <row r="38" spans="1:6" ht="12.75">
      <c r="A38" s="561">
        <v>12</v>
      </c>
      <c r="B38" s="562"/>
      <c r="C38" s="563"/>
      <c r="D38" s="563"/>
      <c r="E38" s="563"/>
      <c r="F38" s="564">
        <f t="shared" si="1"/>
        <v>0</v>
      </c>
    </row>
    <row r="39" spans="1:6" ht="12.75">
      <c r="A39" s="561">
        <v>13</v>
      </c>
      <c r="B39" s="562"/>
      <c r="C39" s="563"/>
      <c r="D39" s="563"/>
      <c r="E39" s="563"/>
      <c r="F39" s="564">
        <f t="shared" si="1"/>
        <v>0</v>
      </c>
    </row>
    <row r="40" spans="1:6" ht="12" customHeight="1">
      <c r="A40" s="561">
        <v>14</v>
      </c>
      <c r="B40" s="562"/>
      <c r="C40" s="563"/>
      <c r="D40" s="563"/>
      <c r="E40" s="563"/>
      <c r="F40" s="564">
        <f t="shared" si="1"/>
        <v>0</v>
      </c>
    </row>
    <row r="41" spans="1:6" ht="12.75">
      <c r="A41" s="561">
        <v>15</v>
      </c>
      <c r="B41" s="562"/>
      <c r="C41" s="563"/>
      <c r="D41" s="563"/>
      <c r="E41" s="563"/>
      <c r="F41" s="564">
        <f t="shared" si="1"/>
        <v>0</v>
      </c>
    </row>
    <row r="42" spans="1:16" ht="15" customHeight="1">
      <c r="A42" s="565" t="s">
        <v>836</v>
      </c>
      <c r="B42" s="566" t="s">
        <v>852</v>
      </c>
      <c r="C42" s="560">
        <f>SUM(C27:C41)</f>
        <v>0</v>
      </c>
      <c r="D42" s="560"/>
      <c r="E42" s="560">
        <f>SUM(E27:E41)</f>
        <v>0</v>
      </c>
      <c r="F42" s="567">
        <f>SUM(F27:F41)</f>
        <v>0</v>
      </c>
      <c r="G42" s="568"/>
      <c r="H42" s="568"/>
      <c r="I42" s="568"/>
      <c r="J42" s="568"/>
      <c r="K42" s="568"/>
      <c r="L42" s="568"/>
      <c r="M42" s="568"/>
      <c r="N42" s="568"/>
      <c r="O42" s="568"/>
      <c r="P42" s="568"/>
    </row>
    <row r="43" spans="1:6" ht="12.75" customHeight="1">
      <c r="A43" s="561" t="s">
        <v>853</v>
      </c>
      <c r="B43" s="569"/>
      <c r="C43" s="560"/>
      <c r="D43" s="560"/>
      <c r="E43" s="560"/>
      <c r="F43" s="567"/>
    </row>
    <row r="44" spans="1:6" ht="12.75">
      <c r="A44" s="561" t="s">
        <v>555</v>
      </c>
      <c r="B44" s="569"/>
      <c r="C44" s="563"/>
      <c r="D44" s="563"/>
      <c r="E44" s="563"/>
      <c r="F44" s="564">
        <f>C44-E44</f>
        <v>0</v>
      </c>
    </row>
    <row r="45" spans="1:6" ht="12.75">
      <c r="A45" s="561" t="s">
        <v>558</v>
      </c>
      <c r="B45" s="569"/>
      <c r="C45" s="563"/>
      <c r="D45" s="563"/>
      <c r="E45" s="563"/>
      <c r="F45" s="564">
        <f aca="true" t="shared" si="2" ref="F45:F58">C45-E45</f>
        <v>0</v>
      </c>
    </row>
    <row r="46" spans="1:6" ht="12.75">
      <c r="A46" s="561" t="s">
        <v>561</v>
      </c>
      <c r="B46" s="569"/>
      <c r="C46" s="563"/>
      <c r="D46" s="563"/>
      <c r="E46" s="563"/>
      <c r="F46" s="564">
        <f t="shared" si="2"/>
        <v>0</v>
      </c>
    </row>
    <row r="47" spans="1:6" ht="12.75">
      <c r="A47" s="561" t="s">
        <v>564</v>
      </c>
      <c r="B47" s="569"/>
      <c r="C47" s="563"/>
      <c r="D47" s="563"/>
      <c r="E47" s="563"/>
      <c r="F47" s="564">
        <f t="shared" si="2"/>
        <v>0</v>
      </c>
    </row>
    <row r="48" spans="1:6" ht="12.75">
      <c r="A48" s="561">
        <v>5</v>
      </c>
      <c r="B48" s="562"/>
      <c r="C48" s="563"/>
      <c r="D48" s="563"/>
      <c r="E48" s="563"/>
      <c r="F48" s="564">
        <f t="shared" si="2"/>
        <v>0</v>
      </c>
    </row>
    <row r="49" spans="1:6" ht="12.75">
      <c r="A49" s="561">
        <v>6</v>
      </c>
      <c r="B49" s="562"/>
      <c r="C49" s="563"/>
      <c r="D49" s="563"/>
      <c r="E49" s="563"/>
      <c r="F49" s="564">
        <f t="shared" si="2"/>
        <v>0</v>
      </c>
    </row>
    <row r="50" spans="1:6" ht="12.75">
      <c r="A50" s="561">
        <v>7</v>
      </c>
      <c r="B50" s="562"/>
      <c r="C50" s="563"/>
      <c r="D50" s="563"/>
      <c r="E50" s="563"/>
      <c r="F50" s="564">
        <f t="shared" si="2"/>
        <v>0</v>
      </c>
    </row>
    <row r="51" spans="1:6" ht="12.75">
      <c r="A51" s="561">
        <v>8</v>
      </c>
      <c r="B51" s="562"/>
      <c r="C51" s="563"/>
      <c r="D51" s="563"/>
      <c r="E51" s="563"/>
      <c r="F51" s="564">
        <f t="shared" si="2"/>
        <v>0</v>
      </c>
    </row>
    <row r="52" spans="1:6" ht="12.75">
      <c r="A52" s="561">
        <v>9</v>
      </c>
      <c r="B52" s="562"/>
      <c r="C52" s="563"/>
      <c r="D52" s="563"/>
      <c r="E52" s="563"/>
      <c r="F52" s="564">
        <f t="shared" si="2"/>
        <v>0</v>
      </c>
    </row>
    <row r="53" spans="1:6" ht="12.75">
      <c r="A53" s="561">
        <v>10</v>
      </c>
      <c r="B53" s="562"/>
      <c r="C53" s="563"/>
      <c r="D53" s="563"/>
      <c r="E53" s="563"/>
      <c r="F53" s="564">
        <f t="shared" si="2"/>
        <v>0</v>
      </c>
    </row>
    <row r="54" spans="1:6" ht="12.75">
      <c r="A54" s="561">
        <v>11</v>
      </c>
      <c r="B54" s="562"/>
      <c r="C54" s="563"/>
      <c r="D54" s="563"/>
      <c r="E54" s="563"/>
      <c r="F54" s="564">
        <f t="shared" si="2"/>
        <v>0</v>
      </c>
    </row>
    <row r="55" spans="1:6" ht="12.75">
      <c r="A55" s="561">
        <v>12</v>
      </c>
      <c r="B55" s="562"/>
      <c r="C55" s="563"/>
      <c r="D55" s="563"/>
      <c r="E55" s="563"/>
      <c r="F55" s="564">
        <f t="shared" si="2"/>
        <v>0</v>
      </c>
    </row>
    <row r="56" spans="1:6" ht="12.75">
      <c r="A56" s="561">
        <v>13</v>
      </c>
      <c r="B56" s="562"/>
      <c r="C56" s="563"/>
      <c r="D56" s="563"/>
      <c r="E56" s="563"/>
      <c r="F56" s="564">
        <f t="shared" si="2"/>
        <v>0</v>
      </c>
    </row>
    <row r="57" spans="1:6" ht="12" customHeight="1">
      <c r="A57" s="561">
        <v>14</v>
      </c>
      <c r="B57" s="562"/>
      <c r="C57" s="563"/>
      <c r="D57" s="563"/>
      <c r="E57" s="563"/>
      <c r="F57" s="564">
        <f t="shared" si="2"/>
        <v>0</v>
      </c>
    </row>
    <row r="58" spans="1:6" ht="12.75">
      <c r="A58" s="561">
        <v>15</v>
      </c>
      <c r="B58" s="562"/>
      <c r="C58" s="563"/>
      <c r="D58" s="563"/>
      <c r="E58" s="563"/>
      <c r="F58" s="564">
        <f t="shared" si="2"/>
        <v>0</v>
      </c>
    </row>
    <row r="59" spans="1:16" ht="12" customHeight="1">
      <c r="A59" s="565" t="s">
        <v>854</v>
      </c>
      <c r="B59" s="566" t="s">
        <v>855</v>
      </c>
      <c r="C59" s="560">
        <f>SUM(C44:C58)</f>
        <v>0</v>
      </c>
      <c r="D59" s="560"/>
      <c r="E59" s="560">
        <f>SUM(E44:E58)</f>
        <v>0</v>
      </c>
      <c r="F59" s="567">
        <f>SUM(F44:F58)</f>
        <v>0</v>
      </c>
      <c r="G59" s="568"/>
      <c r="H59" s="568"/>
      <c r="I59" s="568"/>
      <c r="J59" s="568"/>
      <c r="K59" s="568"/>
      <c r="L59" s="568"/>
      <c r="M59" s="568"/>
      <c r="N59" s="568"/>
      <c r="O59" s="568"/>
      <c r="P59" s="568"/>
    </row>
    <row r="60" spans="1:6" ht="18.75" customHeight="1">
      <c r="A60" s="561" t="s">
        <v>856</v>
      </c>
      <c r="B60" s="569"/>
      <c r="C60" s="560"/>
      <c r="D60" s="560"/>
      <c r="E60" s="560"/>
      <c r="F60" s="567"/>
    </row>
    <row r="61" spans="1:6" ht="12.75">
      <c r="A61" s="561" t="s">
        <v>857</v>
      </c>
      <c r="B61" s="569"/>
      <c r="C61" s="563">
        <v>2</v>
      </c>
      <c r="D61" s="563"/>
      <c r="E61" s="563"/>
      <c r="F61" s="564">
        <f>C61-E61</f>
        <v>2</v>
      </c>
    </row>
    <row r="62" spans="1:6" ht="12.75">
      <c r="A62" s="561" t="s">
        <v>858</v>
      </c>
      <c r="B62" s="569"/>
      <c r="C62" s="563">
        <v>6</v>
      </c>
      <c r="D62" s="563"/>
      <c r="E62" s="563"/>
      <c r="F62" s="564">
        <f aca="true" t="shared" si="3" ref="F62:F75">C62-E62</f>
        <v>6</v>
      </c>
    </row>
    <row r="63" spans="1:6" ht="12.75">
      <c r="A63" s="561" t="s">
        <v>873</v>
      </c>
      <c r="B63" s="569"/>
      <c r="C63" s="563">
        <v>22</v>
      </c>
      <c r="D63" s="563"/>
      <c r="E63" s="563"/>
      <c r="F63" s="564">
        <f t="shared" si="3"/>
        <v>22</v>
      </c>
    </row>
    <row r="64" spans="1:6" ht="12.75">
      <c r="A64" s="561" t="s">
        <v>564</v>
      </c>
      <c r="B64" s="569"/>
      <c r="C64" s="563"/>
      <c r="D64" s="563"/>
      <c r="E64" s="563"/>
      <c r="F64" s="564">
        <f t="shared" si="3"/>
        <v>0</v>
      </c>
    </row>
    <row r="65" spans="1:6" ht="12.75">
      <c r="A65" s="561">
        <v>5</v>
      </c>
      <c r="B65" s="562"/>
      <c r="C65" s="563"/>
      <c r="D65" s="563"/>
      <c r="E65" s="563"/>
      <c r="F65" s="564">
        <f t="shared" si="3"/>
        <v>0</v>
      </c>
    </row>
    <row r="66" spans="1:6" ht="12.75">
      <c r="A66" s="561">
        <v>6</v>
      </c>
      <c r="B66" s="562"/>
      <c r="C66" s="563"/>
      <c r="D66" s="563"/>
      <c r="E66" s="563"/>
      <c r="F66" s="564">
        <f t="shared" si="3"/>
        <v>0</v>
      </c>
    </row>
    <row r="67" spans="1:6" ht="12.75">
      <c r="A67" s="561">
        <v>7</v>
      </c>
      <c r="B67" s="562"/>
      <c r="C67" s="563"/>
      <c r="D67" s="563"/>
      <c r="E67" s="563"/>
      <c r="F67" s="564">
        <f t="shared" si="3"/>
        <v>0</v>
      </c>
    </row>
    <row r="68" spans="1:6" ht="12.75">
      <c r="A68" s="561">
        <v>8</v>
      </c>
      <c r="B68" s="562"/>
      <c r="C68" s="563"/>
      <c r="D68" s="563"/>
      <c r="E68" s="563"/>
      <c r="F68" s="564">
        <f t="shared" si="3"/>
        <v>0</v>
      </c>
    </row>
    <row r="69" spans="1:6" ht="12.75">
      <c r="A69" s="561">
        <v>9</v>
      </c>
      <c r="B69" s="562"/>
      <c r="C69" s="563"/>
      <c r="D69" s="563"/>
      <c r="E69" s="563"/>
      <c r="F69" s="564">
        <f t="shared" si="3"/>
        <v>0</v>
      </c>
    </row>
    <row r="70" spans="1:6" ht="12.75">
      <c r="A70" s="561">
        <v>10</v>
      </c>
      <c r="B70" s="562"/>
      <c r="C70" s="563"/>
      <c r="D70" s="563"/>
      <c r="E70" s="563"/>
      <c r="F70" s="564">
        <f t="shared" si="3"/>
        <v>0</v>
      </c>
    </row>
    <row r="71" spans="1:6" ht="12.75">
      <c r="A71" s="561">
        <v>11</v>
      </c>
      <c r="B71" s="562"/>
      <c r="C71" s="563"/>
      <c r="D71" s="563"/>
      <c r="E71" s="563"/>
      <c r="F71" s="564">
        <f t="shared" si="3"/>
        <v>0</v>
      </c>
    </row>
    <row r="72" spans="1:6" ht="12.75">
      <c r="A72" s="561">
        <v>12</v>
      </c>
      <c r="B72" s="562"/>
      <c r="C72" s="563"/>
      <c r="D72" s="563"/>
      <c r="E72" s="563"/>
      <c r="F72" s="564">
        <f t="shared" si="3"/>
        <v>0</v>
      </c>
    </row>
    <row r="73" spans="1:6" ht="12.75">
      <c r="A73" s="561">
        <v>13</v>
      </c>
      <c r="B73" s="562"/>
      <c r="C73" s="563"/>
      <c r="D73" s="563"/>
      <c r="E73" s="563"/>
      <c r="F73" s="564">
        <f t="shared" si="3"/>
        <v>0</v>
      </c>
    </row>
    <row r="74" spans="1:6" ht="12" customHeight="1">
      <c r="A74" s="561">
        <v>14</v>
      </c>
      <c r="B74" s="562"/>
      <c r="C74" s="563"/>
      <c r="D74" s="563"/>
      <c r="E74" s="563"/>
      <c r="F74" s="564">
        <f t="shared" si="3"/>
        <v>0</v>
      </c>
    </row>
    <row r="75" spans="1:6" ht="12.75">
      <c r="A75" s="561">
        <v>15</v>
      </c>
      <c r="B75" s="562"/>
      <c r="C75" s="563"/>
      <c r="D75" s="563"/>
      <c r="E75" s="563"/>
      <c r="F75" s="564">
        <f t="shared" si="3"/>
        <v>0</v>
      </c>
    </row>
    <row r="76" spans="1:16" ht="14.25" customHeight="1">
      <c r="A76" s="565" t="s">
        <v>596</v>
      </c>
      <c r="B76" s="566" t="s">
        <v>859</v>
      </c>
      <c r="C76" s="560">
        <f>SUM(C61:C75)</f>
        <v>30</v>
      </c>
      <c r="D76" s="560"/>
      <c r="E76" s="560">
        <f>SUM(E61:E75)</f>
        <v>0</v>
      </c>
      <c r="F76" s="567">
        <f>SUM(F61:F75)</f>
        <v>30</v>
      </c>
      <c r="G76" s="568"/>
      <c r="H76" s="568"/>
      <c r="I76" s="568"/>
      <c r="J76" s="568"/>
      <c r="K76" s="568"/>
      <c r="L76" s="568"/>
      <c r="M76" s="568"/>
      <c r="N76" s="568"/>
      <c r="O76" s="568"/>
      <c r="P76" s="568"/>
    </row>
    <row r="77" spans="1:16" ht="20.25" customHeight="1">
      <c r="A77" s="570" t="s">
        <v>860</v>
      </c>
      <c r="B77" s="566" t="s">
        <v>861</v>
      </c>
      <c r="C77" s="560">
        <f>C76+C59+C42+C25</f>
        <v>30</v>
      </c>
      <c r="D77" s="560"/>
      <c r="E77" s="560">
        <f>E76+E59+E42+E25</f>
        <v>0</v>
      </c>
      <c r="F77" s="567">
        <f>F76+F59+F42+F25</f>
        <v>30</v>
      </c>
      <c r="G77" s="568"/>
      <c r="H77" s="568"/>
      <c r="I77" s="568"/>
      <c r="J77" s="568"/>
      <c r="K77" s="568"/>
      <c r="L77" s="568"/>
      <c r="M77" s="568"/>
      <c r="N77" s="568"/>
      <c r="O77" s="568"/>
      <c r="P77" s="568"/>
    </row>
    <row r="78" spans="1:6" ht="15" customHeight="1">
      <c r="A78" s="558" t="s">
        <v>862</v>
      </c>
      <c r="B78" s="566"/>
      <c r="C78" s="560"/>
      <c r="D78" s="560"/>
      <c r="E78" s="560"/>
      <c r="F78" s="567"/>
    </row>
    <row r="79" spans="1:6" ht="14.25" customHeight="1">
      <c r="A79" s="561" t="s">
        <v>849</v>
      </c>
      <c r="B79" s="569"/>
      <c r="C79" s="560"/>
      <c r="D79" s="560"/>
      <c r="E79" s="560"/>
      <c r="F79" s="567"/>
    </row>
    <row r="80" spans="1:6" ht="12.75">
      <c r="A80" s="561" t="s">
        <v>863</v>
      </c>
      <c r="B80" s="569"/>
      <c r="C80" s="563"/>
      <c r="D80" s="563"/>
      <c r="E80" s="563"/>
      <c r="F80" s="564">
        <f>C80-E80</f>
        <v>0</v>
      </c>
    </row>
    <row r="81" spans="1:6" ht="12.75">
      <c r="A81" s="561" t="s">
        <v>864</v>
      </c>
      <c r="B81" s="569"/>
      <c r="C81" s="563"/>
      <c r="D81" s="563"/>
      <c r="E81" s="563"/>
      <c r="F81" s="564">
        <f aca="true" t="shared" si="4" ref="F81:F94">C81-E81</f>
        <v>0</v>
      </c>
    </row>
    <row r="82" spans="1:6" ht="12.75">
      <c r="A82" s="561" t="s">
        <v>561</v>
      </c>
      <c r="B82" s="569"/>
      <c r="C82" s="563"/>
      <c r="D82" s="563"/>
      <c r="E82" s="563"/>
      <c r="F82" s="564">
        <f t="shared" si="4"/>
        <v>0</v>
      </c>
    </row>
    <row r="83" spans="1:6" ht="12.75">
      <c r="A83" s="561" t="s">
        <v>564</v>
      </c>
      <c r="B83" s="569"/>
      <c r="C83" s="563"/>
      <c r="D83" s="563"/>
      <c r="E83" s="563"/>
      <c r="F83" s="564">
        <f t="shared" si="4"/>
        <v>0</v>
      </c>
    </row>
    <row r="84" spans="1:6" ht="12.75">
      <c r="A84" s="561">
        <v>5</v>
      </c>
      <c r="B84" s="562"/>
      <c r="C84" s="563"/>
      <c r="D84" s="563"/>
      <c r="E84" s="563"/>
      <c r="F84" s="564">
        <f t="shared" si="4"/>
        <v>0</v>
      </c>
    </row>
    <row r="85" spans="1:6" ht="12.75">
      <c r="A85" s="561">
        <v>6</v>
      </c>
      <c r="B85" s="562"/>
      <c r="C85" s="563"/>
      <c r="D85" s="563"/>
      <c r="E85" s="563"/>
      <c r="F85" s="564">
        <f t="shared" si="4"/>
        <v>0</v>
      </c>
    </row>
    <row r="86" spans="1:6" ht="12.75">
      <c r="A86" s="561">
        <v>7</v>
      </c>
      <c r="B86" s="562"/>
      <c r="C86" s="563"/>
      <c r="D86" s="563"/>
      <c r="E86" s="563"/>
      <c r="F86" s="564">
        <f t="shared" si="4"/>
        <v>0</v>
      </c>
    </row>
    <row r="87" spans="1:6" ht="12.75">
      <c r="A87" s="561">
        <v>8</v>
      </c>
      <c r="B87" s="562"/>
      <c r="C87" s="563"/>
      <c r="D87" s="563"/>
      <c r="E87" s="563"/>
      <c r="F87" s="564">
        <f t="shared" si="4"/>
        <v>0</v>
      </c>
    </row>
    <row r="88" spans="1:6" ht="12" customHeight="1">
      <c r="A88" s="561">
        <v>9</v>
      </c>
      <c r="B88" s="562"/>
      <c r="C88" s="563"/>
      <c r="D88" s="563"/>
      <c r="E88" s="563"/>
      <c r="F88" s="564">
        <f t="shared" si="4"/>
        <v>0</v>
      </c>
    </row>
    <row r="89" spans="1:6" ht="12.75">
      <c r="A89" s="561">
        <v>10</v>
      </c>
      <c r="B89" s="562"/>
      <c r="C89" s="563"/>
      <c r="D89" s="563"/>
      <c r="E89" s="563"/>
      <c r="F89" s="564">
        <f t="shared" si="4"/>
        <v>0</v>
      </c>
    </row>
    <row r="90" spans="1:6" ht="12.75">
      <c r="A90" s="561">
        <v>11</v>
      </c>
      <c r="B90" s="562"/>
      <c r="C90" s="563"/>
      <c r="D90" s="563"/>
      <c r="E90" s="563"/>
      <c r="F90" s="564">
        <f t="shared" si="4"/>
        <v>0</v>
      </c>
    </row>
    <row r="91" spans="1:6" ht="12.75">
      <c r="A91" s="561">
        <v>12</v>
      </c>
      <c r="B91" s="562"/>
      <c r="C91" s="563"/>
      <c r="D91" s="563"/>
      <c r="E91" s="563"/>
      <c r="F91" s="564">
        <f t="shared" si="4"/>
        <v>0</v>
      </c>
    </row>
    <row r="92" spans="1:6" ht="12.75">
      <c r="A92" s="561">
        <v>13</v>
      </c>
      <c r="B92" s="562"/>
      <c r="C92" s="563"/>
      <c r="D92" s="563"/>
      <c r="E92" s="563"/>
      <c r="F92" s="564">
        <f t="shared" si="4"/>
        <v>0</v>
      </c>
    </row>
    <row r="93" spans="1:6" ht="12" customHeight="1">
      <c r="A93" s="561">
        <v>14</v>
      </c>
      <c r="B93" s="562"/>
      <c r="C93" s="563"/>
      <c r="D93" s="563"/>
      <c r="E93" s="563"/>
      <c r="F93" s="564">
        <f t="shared" si="4"/>
        <v>0</v>
      </c>
    </row>
    <row r="94" spans="1:6" ht="12.75">
      <c r="A94" s="561">
        <v>15</v>
      </c>
      <c r="B94" s="562"/>
      <c r="C94" s="563"/>
      <c r="D94" s="563"/>
      <c r="E94" s="563"/>
      <c r="F94" s="564">
        <f t="shared" si="4"/>
        <v>0</v>
      </c>
    </row>
    <row r="95" spans="1:16" ht="15" customHeight="1">
      <c r="A95" s="565" t="s">
        <v>579</v>
      </c>
      <c r="B95" s="566" t="s">
        <v>865</v>
      </c>
      <c r="C95" s="560">
        <f>SUM(C80:C94)</f>
        <v>0</v>
      </c>
      <c r="D95" s="560"/>
      <c r="E95" s="560">
        <f>SUM(E80:E94)</f>
        <v>0</v>
      </c>
      <c r="F95" s="567">
        <f>SUM(F80:F94)</f>
        <v>0</v>
      </c>
      <c r="G95" s="568"/>
      <c r="H95" s="568"/>
      <c r="I95" s="568"/>
      <c r="J95" s="568"/>
      <c r="K95" s="568"/>
      <c r="L95" s="568"/>
      <c r="M95" s="568"/>
      <c r="N95" s="568"/>
      <c r="O95" s="568"/>
      <c r="P95" s="568"/>
    </row>
    <row r="96" spans="1:6" ht="15.75" customHeight="1">
      <c r="A96" s="561" t="s">
        <v>851</v>
      </c>
      <c r="B96" s="569"/>
      <c r="C96" s="560"/>
      <c r="D96" s="560"/>
      <c r="E96" s="560"/>
      <c r="F96" s="567"/>
    </row>
    <row r="97" spans="1:6" ht="12.75">
      <c r="A97" s="561" t="s">
        <v>555</v>
      </c>
      <c r="B97" s="569"/>
      <c r="C97" s="563"/>
      <c r="D97" s="563"/>
      <c r="E97" s="563"/>
      <c r="F97" s="564">
        <f>C97-E97</f>
        <v>0</v>
      </c>
    </row>
    <row r="98" spans="1:6" ht="12.75">
      <c r="A98" s="561" t="s">
        <v>558</v>
      </c>
      <c r="B98" s="569"/>
      <c r="C98" s="563"/>
      <c r="D98" s="563"/>
      <c r="E98" s="563"/>
      <c r="F98" s="564">
        <f aca="true" t="shared" si="5" ref="F98:F111">C98-E98</f>
        <v>0</v>
      </c>
    </row>
    <row r="99" spans="1:6" ht="12.75">
      <c r="A99" s="561" t="s">
        <v>561</v>
      </c>
      <c r="B99" s="569"/>
      <c r="C99" s="563"/>
      <c r="D99" s="563"/>
      <c r="E99" s="563"/>
      <c r="F99" s="564">
        <f t="shared" si="5"/>
        <v>0</v>
      </c>
    </row>
    <row r="100" spans="1:6" ht="12.75">
      <c r="A100" s="561" t="s">
        <v>564</v>
      </c>
      <c r="B100" s="569"/>
      <c r="C100" s="563"/>
      <c r="D100" s="563"/>
      <c r="E100" s="563"/>
      <c r="F100" s="564">
        <f t="shared" si="5"/>
        <v>0</v>
      </c>
    </row>
    <row r="101" spans="1:6" ht="12.75">
      <c r="A101" s="561">
        <v>5</v>
      </c>
      <c r="B101" s="562"/>
      <c r="C101" s="563"/>
      <c r="D101" s="563"/>
      <c r="E101" s="563"/>
      <c r="F101" s="564">
        <f t="shared" si="5"/>
        <v>0</v>
      </c>
    </row>
    <row r="102" spans="1:6" ht="12.75">
      <c r="A102" s="561">
        <v>6</v>
      </c>
      <c r="B102" s="562"/>
      <c r="C102" s="563"/>
      <c r="D102" s="563"/>
      <c r="E102" s="563"/>
      <c r="F102" s="564">
        <f t="shared" si="5"/>
        <v>0</v>
      </c>
    </row>
    <row r="103" spans="1:6" ht="12.75">
      <c r="A103" s="561">
        <v>7</v>
      </c>
      <c r="B103" s="562"/>
      <c r="C103" s="563"/>
      <c r="D103" s="563"/>
      <c r="E103" s="563"/>
      <c r="F103" s="564">
        <f t="shared" si="5"/>
        <v>0</v>
      </c>
    </row>
    <row r="104" spans="1:6" ht="12.75">
      <c r="A104" s="561">
        <v>8</v>
      </c>
      <c r="B104" s="562"/>
      <c r="C104" s="563"/>
      <c r="D104" s="563"/>
      <c r="E104" s="563"/>
      <c r="F104" s="564">
        <f t="shared" si="5"/>
        <v>0</v>
      </c>
    </row>
    <row r="105" spans="1:6" ht="12" customHeight="1">
      <c r="A105" s="561">
        <v>9</v>
      </c>
      <c r="B105" s="562"/>
      <c r="C105" s="563"/>
      <c r="D105" s="563"/>
      <c r="E105" s="563"/>
      <c r="F105" s="564">
        <f t="shared" si="5"/>
        <v>0</v>
      </c>
    </row>
    <row r="106" spans="1:6" ht="12.75">
      <c r="A106" s="561">
        <v>10</v>
      </c>
      <c r="B106" s="562"/>
      <c r="C106" s="563"/>
      <c r="D106" s="563"/>
      <c r="E106" s="563"/>
      <c r="F106" s="564">
        <f t="shared" si="5"/>
        <v>0</v>
      </c>
    </row>
    <row r="107" spans="1:6" ht="12.75">
      <c r="A107" s="561">
        <v>11</v>
      </c>
      <c r="B107" s="562"/>
      <c r="C107" s="563"/>
      <c r="D107" s="563"/>
      <c r="E107" s="563"/>
      <c r="F107" s="564">
        <f t="shared" si="5"/>
        <v>0</v>
      </c>
    </row>
    <row r="108" spans="1:6" ht="12.75">
      <c r="A108" s="561">
        <v>12</v>
      </c>
      <c r="B108" s="562"/>
      <c r="C108" s="563"/>
      <c r="D108" s="563"/>
      <c r="E108" s="563"/>
      <c r="F108" s="564">
        <f t="shared" si="5"/>
        <v>0</v>
      </c>
    </row>
    <row r="109" spans="1:6" ht="12.75">
      <c r="A109" s="561">
        <v>13</v>
      </c>
      <c r="B109" s="562"/>
      <c r="C109" s="563"/>
      <c r="D109" s="563"/>
      <c r="E109" s="563"/>
      <c r="F109" s="564">
        <f t="shared" si="5"/>
        <v>0</v>
      </c>
    </row>
    <row r="110" spans="1:6" ht="12" customHeight="1">
      <c r="A110" s="561">
        <v>14</v>
      </c>
      <c r="B110" s="562"/>
      <c r="C110" s="563"/>
      <c r="D110" s="563"/>
      <c r="E110" s="563"/>
      <c r="F110" s="564">
        <f t="shared" si="5"/>
        <v>0</v>
      </c>
    </row>
    <row r="111" spans="1:6" ht="12.75">
      <c r="A111" s="561">
        <v>15</v>
      </c>
      <c r="B111" s="562"/>
      <c r="C111" s="563"/>
      <c r="D111" s="563"/>
      <c r="E111" s="563"/>
      <c r="F111" s="564">
        <f t="shared" si="5"/>
        <v>0</v>
      </c>
    </row>
    <row r="112" spans="1:16" ht="11.25" customHeight="1">
      <c r="A112" s="565" t="s">
        <v>836</v>
      </c>
      <c r="B112" s="566" t="s">
        <v>866</v>
      </c>
      <c r="C112" s="560">
        <f>SUM(C97:C111)</f>
        <v>0</v>
      </c>
      <c r="D112" s="560"/>
      <c r="E112" s="560">
        <f>SUM(E97:E111)</f>
        <v>0</v>
      </c>
      <c r="F112" s="567">
        <f>SUM(F97:F111)</f>
        <v>0</v>
      </c>
      <c r="G112" s="568"/>
      <c r="H112" s="568"/>
      <c r="I112" s="568"/>
      <c r="J112" s="568"/>
      <c r="K112" s="568"/>
      <c r="L112" s="568"/>
      <c r="M112" s="568"/>
      <c r="N112" s="568"/>
      <c r="O112" s="568"/>
      <c r="P112" s="568"/>
    </row>
    <row r="113" spans="1:6" ht="15" customHeight="1">
      <c r="A113" s="561" t="s">
        <v>853</v>
      </c>
      <c r="B113" s="569"/>
      <c r="C113" s="560"/>
      <c r="D113" s="560"/>
      <c r="E113" s="560"/>
      <c r="F113" s="567"/>
    </row>
    <row r="114" spans="1:6" ht="12.75">
      <c r="A114" s="561" t="s">
        <v>555</v>
      </c>
      <c r="B114" s="569"/>
      <c r="C114" s="563"/>
      <c r="D114" s="563"/>
      <c r="E114" s="563"/>
      <c r="F114" s="564">
        <f>C114-E114</f>
        <v>0</v>
      </c>
    </row>
    <row r="115" spans="1:6" ht="12.75">
      <c r="A115" s="561" t="s">
        <v>558</v>
      </c>
      <c r="B115" s="569"/>
      <c r="C115" s="563"/>
      <c r="D115" s="563"/>
      <c r="E115" s="563"/>
      <c r="F115" s="564">
        <f aca="true" t="shared" si="6" ref="F115:F128">C115-E115</f>
        <v>0</v>
      </c>
    </row>
    <row r="116" spans="1:6" ht="12.75">
      <c r="A116" s="561" t="s">
        <v>561</v>
      </c>
      <c r="B116" s="569"/>
      <c r="C116" s="563"/>
      <c r="D116" s="563"/>
      <c r="E116" s="563"/>
      <c r="F116" s="564">
        <f t="shared" si="6"/>
        <v>0</v>
      </c>
    </row>
    <row r="117" spans="1:6" ht="12.75">
      <c r="A117" s="561" t="s">
        <v>564</v>
      </c>
      <c r="B117" s="569"/>
      <c r="C117" s="563"/>
      <c r="D117" s="563"/>
      <c r="E117" s="563"/>
      <c r="F117" s="564">
        <f t="shared" si="6"/>
        <v>0</v>
      </c>
    </row>
    <row r="118" spans="1:6" ht="12.75">
      <c r="A118" s="561">
        <v>5</v>
      </c>
      <c r="B118" s="562"/>
      <c r="C118" s="563"/>
      <c r="D118" s="563"/>
      <c r="E118" s="563"/>
      <c r="F118" s="564">
        <f t="shared" si="6"/>
        <v>0</v>
      </c>
    </row>
    <row r="119" spans="1:6" ht="12.75">
      <c r="A119" s="561">
        <v>6</v>
      </c>
      <c r="B119" s="562"/>
      <c r="C119" s="563"/>
      <c r="D119" s="563"/>
      <c r="E119" s="563"/>
      <c r="F119" s="564">
        <f t="shared" si="6"/>
        <v>0</v>
      </c>
    </row>
    <row r="120" spans="1:6" ht="12.75">
      <c r="A120" s="561">
        <v>7</v>
      </c>
      <c r="B120" s="562"/>
      <c r="C120" s="563"/>
      <c r="D120" s="563"/>
      <c r="E120" s="563"/>
      <c r="F120" s="564">
        <f t="shared" si="6"/>
        <v>0</v>
      </c>
    </row>
    <row r="121" spans="1:6" ht="12.75">
      <c r="A121" s="561">
        <v>8</v>
      </c>
      <c r="B121" s="562"/>
      <c r="C121" s="563"/>
      <c r="D121" s="563"/>
      <c r="E121" s="563"/>
      <c r="F121" s="564">
        <f t="shared" si="6"/>
        <v>0</v>
      </c>
    </row>
    <row r="122" spans="1:6" ht="12" customHeight="1">
      <c r="A122" s="561">
        <v>9</v>
      </c>
      <c r="B122" s="562"/>
      <c r="C122" s="563"/>
      <c r="D122" s="563"/>
      <c r="E122" s="563"/>
      <c r="F122" s="564">
        <f t="shared" si="6"/>
        <v>0</v>
      </c>
    </row>
    <row r="123" spans="1:6" ht="12.75">
      <c r="A123" s="561">
        <v>10</v>
      </c>
      <c r="B123" s="562"/>
      <c r="C123" s="563"/>
      <c r="D123" s="563"/>
      <c r="E123" s="563"/>
      <c r="F123" s="564">
        <f t="shared" si="6"/>
        <v>0</v>
      </c>
    </row>
    <row r="124" spans="1:6" ht="12.75">
      <c r="A124" s="561">
        <v>11</v>
      </c>
      <c r="B124" s="562"/>
      <c r="C124" s="563"/>
      <c r="D124" s="563"/>
      <c r="E124" s="563"/>
      <c r="F124" s="564">
        <f t="shared" si="6"/>
        <v>0</v>
      </c>
    </row>
    <row r="125" spans="1:6" ht="12.75">
      <c r="A125" s="561">
        <v>12</v>
      </c>
      <c r="B125" s="562"/>
      <c r="C125" s="563"/>
      <c r="D125" s="563"/>
      <c r="E125" s="563"/>
      <c r="F125" s="564">
        <f t="shared" si="6"/>
        <v>0</v>
      </c>
    </row>
    <row r="126" spans="1:6" ht="12.75">
      <c r="A126" s="561">
        <v>13</v>
      </c>
      <c r="B126" s="562"/>
      <c r="C126" s="563"/>
      <c r="D126" s="563"/>
      <c r="E126" s="563"/>
      <c r="F126" s="564">
        <f t="shared" si="6"/>
        <v>0</v>
      </c>
    </row>
    <row r="127" spans="1:6" ht="12" customHeight="1">
      <c r="A127" s="561">
        <v>14</v>
      </c>
      <c r="B127" s="562"/>
      <c r="C127" s="563"/>
      <c r="D127" s="563"/>
      <c r="E127" s="563"/>
      <c r="F127" s="564">
        <f t="shared" si="6"/>
        <v>0</v>
      </c>
    </row>
    <row r="128" spans="1:6" ht="12.75">
      <c r="A128" s="561">
        <v>15</v>
      </c>
      <c r="B128" s="562"/>
      <c r="C128" s="563"/>
      <c r="D128" s="563"/>
      <c r="E128" s="563"/>
      <c r="F128" s="564">
        <f t="shared" si="6"/>
        <v>0</v>
      </c>
    </row>
    <row r="129" spans="1:16" ht="15.75" customHeight="1">
      <c r="A129" s="565" t="s">
        <v>854</v>
      </c>
      <c r="B129" s="566" t="s">
        <v>867</v>
      </c>
      <c r="C129" s="560">
        <f>SUM(C114:C128)</f>
        <v>0</v>
      </c>
      <c r="D129" s="560"/>
      <c r="E129" s="560">
        <f>SUM(E114:E128)</f>
        <v>0</v>
      </c>
      <c r="F129" s="567">
        <f>SUM(F114:F128)</f>
        <v>0</v>
      </c>
      <c r="G129" s="568"/>
      <c r="H129" s="568"/>
      <c r="I129" s="568"/>
      <c r="J129" s="568"/>
      <c r="K129" s="568"/>
      <c r="L129" s="568"/>
      <c r="M129" s="568"/>
      <c r="N129" s="568"/>
      <c r="O129" s="568"/>
      <c r="P129" s="568"/>
    </row>
    <row r="130" spans="1:6" ht="12.75" customHeight="1">
      <c r="A130" s="561" t="s">
        <v>856</v>
      </c>
      <c r="B130" s="569"/>
      <c r="C130" s="560"/>
      <c r="D130" s="560"/>
      <c r="E130" s="560"/>
      <c r="F130" s="567"/>
    </row>
    <row r="131" spans="1:6" ht="12.75">
      <c r="A131" s="561" t="s">
        <v>555</v>
      </c>
      <c r="B131" s="569"/>
      <c r="C131" s="563"/>
      <c r="D131" s="563"/>
      <c r="E131" s="563"/>
      <c r="F131" s="564">
        <f>C131-E131</f>
        <v>0</v>
      </c>
    </row>
    <row r="132" spans="1:6" ht="12.75">
      <c r="A132" s="561" t="s">
        <v>558</v>
      </c>
      <c r="B132" s="569"/>
      <c r="C132" s="563"/>
      <c r="D132" s="563"/>
      <c r="E132" s="563"/>
      <c r="F132" s="564">
        <f aca="true" t="shared" si="7" ref="F132:F145">C132-E132</f>
        <v>0</v>
      </c>
    </row>
    <row r="133" spans="1:6" ht="12.75">
      <c r="A133" s="561" t="s">
        <v>561</v>
      </c>
      <c r="B133" s="569"/>
      <c r="C133" s="563"/>
      <c r="D133" s="563"/>
      <c r="E133" s="563"/>
      <c r="F133" s="564">
        <f t="shared" si="7"/>
        <v>0</v>
      </c>
    </row>
    <row r="134" spans="1:6" ht="12.75">
      <c r="A134" s="561" t="s">
        <v>564</v>
      </c>
      <c r="B134" s="569"/>
      <c r="C134" s="563"/>
      <c r="D134" s="563"/>
      <c r="E134" s="563"/>
      <c r="F134" s="564">
        <f t="shared" si="7"/>
        <v>0</v>
      </c>
    </row>
    <row r="135" spans="1:6" ht="12.75">
      <c r="A135" s="561">
        <v>5</v>
      </c>
      <c r="B135" s="562"/>
      <c r="C135" s="563"/>
      <c r="D135" s="563"/>
      <c r="E135" s="563"/>
      <c r="F135" s="564">
        <f t="shared" si="7"/>
        <v>0</v>
      </c>
    </row>
    <row r="136" spans="1:6" ht="12.75">
      <c r="A136" s="561">
        <v>6</v>
      </c>
      <c r="B136" s="562"/>
      <c r="C136" s="563"/>
      <c r="D136" s="563"/>
      <c r="E136" s="563"/>
      <c r="F136" s="564">
        <f t="shared" si="7"/>
        <v>0</v>
      </c>
    </row>
    <row r="137" spans="1:6" ht="12.75">
      <c r="A137" s="561">
        <v>7</v>
      </c>
      <c r="B137" s="562"/>
      <c r="C137" s="563"/>
      <c r="D137" s="563"/>
      <c r="E137" s="563"/>
      <c r="F137" s="564">
        <f t="shared" si="7"/>
        <v>0</v>
      </c>
    </row>
    <row r="138" spans="1:6" ht="12.75">
      <c r="A138" s="561">
        <v>8</v>
      </c>
      <c r="B138" s="562"/>
      <c r="C138" s="563"/>
      <c r="D138" s="563"/>
      <c r="E138" s="563"/>
      <c r="F138" s="564">
        <f t="shared" si="7"/>
        <v>0</v>
      </c>
    </row>
    <row r="139" spans="1:6" ht="12" customHeight="1">
      <c r="A139" s="561">
        <v>9</v>
      </c>
      <c r="B139" s="562"/>
      <c r="C139" s="563"/>
      <c r="D139" s="563"/>
      <c r="E139" s="563"/>
      <c r="F139" s="564">
        <f t="shared" si="7"/>
        <v>0</v>
      </c>
    </row>
    <row r="140" spans="1:6" ht="12.75">
      <c r="A140" s="561">
        <v>10</v>
      </c>
      <c r="B140" s="562"/>
      <c r="C140" s="563"/>
      <c r="D140" s="563"/>
      <c r="E140" s="563"/>
      <c r="F140" s="564">
        <f t="shared" si="7"/>
        <v>0</v>
      </c>
    </row>
    <row r="141" spans="1:6" ht="12.75">
      <c r="A141" s="561">
        <v>11</v>
      </c>
      <c r="B141" s="562"/>
      <c r="C141" s="563"/>
      <c r="D141" s="563"/>
      <c r="E141" s="563"/>
      <c r="F141" s="564">
        <f t="shared" si="7"/>
        <v>0</v>
      </c>
    </row>
    <row r="142" spans="1:6" ht="12.75">
      <c r="A142" s="561">
        <v>12</v>
      </c>
      <c r="B142" s="562"/>
      <c r="C142" s="563"/>
      <c r="D142" s="563"/>
      <c r="E142" s="563"/>
      <c r="F142" s="564">
        <f t="shared" si="7"/>
        <v>0</v>
      </c>
    </row>
    <row r="143" spans="1:6" ht="12.75">
      <c r="A143" s="561">
        <v>13</v>
      </c>
      <c r="B143" s="562"/>
      <c r="C143" s="563"/>
      <c r="D143" s="563"/>
      <c r="E143" s="563"/>
      <c r="F143" s="564">
        <f t="shared" si="7"/>
        <v>0</v>
      </c>
    </row>
    <row r="144" spans="1:6" ht="12" customHeight="1">
      <c r="A144" s="561">
        <v>14</v>
      </c>
      <c r="B144" s="562"/>
      <c r="C144" s="563"/>
      <c r="D144" s="563"/>
      <c r="E144" s="563"/>
      <c r="F144" s="564">
        <f t="shared" si="7"/>
        <v>0</v>
      </c>
    </row>
    <row r="145" spans="1:6" ht="12.75">
      <c r="A145" s="561">
        <v>15</v>
      </c>
      <c r="B145" s="562"/>
      <c r="C145" s="563"/>
      <c r="D145" s="563"/>
      <c r="E145" s="563"/>
      <c r="F145" s="564">
        <f t="shared" si="7"/>
        <v>0</v>
      </c>
    </row>
    <row r="146" spans="1:16" ht="17.25" customHeight="1">
      <c r="A146" s="565" t="s">
        <v>596</v>
      </c>
      <c r="B146" s="566" t="s">
        <v>868</v>
      </c>
      <c r="C146" s="560">
        <f>SUM(C131:C145)</f>
        <v>0</v>
      </c>
      <c r="D146" s="560"/>
      <c r="E146" s="560">
        <f>SUM(E131:E145)</f>
        <v>0</v>
      </c>
      <c r="F146" s="567">
        <f>SUM(F131:F145)</f>
        <v>0</v>
      </c>
      <c r="G146" s="568"/>
      <c r="H146" s="568"/>
      <c r="I146" s="568"/>
      <c r="J146" s="568"/>
      <c r="K146" s="568"/>
      <c r="L146" s="568"/>
      <c r="M146" s="568"/>
      <c r="N146" s="568"/>
      <c r="O146" s="568"/>
      <c r="P146" s="568"/>
    </row>
    <row r="147" spans="1:16" ht="19.5" customHeight="1">
      <c r="A147" s="570" t="s">
        <v>869</v>
      </c>
      <c r="B147" s="566" t="s">
        <v>870</v>
      </c>
      <c r="C147" s="560">
        <f>C146+C129+C112+C95</f>
        <v>0</v>
      </c>
      <c r="D147" s="560"/>
      <c r="E147" s="560">
        <f>E146+E129+E112+E95</f>
        <v>0</v>
      </c>
      <c r="F147" s="567">
        <f>F146+F129+F112+F95</f>
        <v>0</v>
      </c>
      <c r="G147" s="568"/>
      <c r="H147" s="568"/>
      <c r="I147" s="568"/>
      <c r="J147" s="568"/>
      <c r="K147" s="568"/>
      <c r="L147" s="568"/>
      <c r="M147" s="568"/>
      <c r="N147" s="568"/>
      <c r="O147" s="568"/>
      <c r="P147" s="568"/>
    </row>
    <row r="148" spans="1:6" ht="19.5" customHeight="1">
      <c r="A148" s="571"/>
      <c r="B148" s="572"/>
      <c r="C148" s="573"/>
      <c r="D148" s="573"/>
      <c r="E148" s="573"/>
      <c r="F148" s="573"/>
    </row>
    <row r="149" spans="1:6" ht="12.75">
      <c r="A149" s="574" t="s">
        <v>874</v>
      </c>
      <c r="B149" s="575"/>
      <c r="C149" s="643" t="s">
        <v>871</v>
      </c>
      <c r="D149" s="643"/>
      <c r="E149" s="643"/>
      <c r="F149" s="643"/>
    </row>
    <row r="150" spans="1:6" ht="12.75">
      <c r="A150" s="576"/>
      <c r="B150" s="577"/>
      <c r="C150" s="576" t="s">
        <v>625</v>
      </c>
      <c r="D150" s="576"/>
      <c r="E150" s="576"/>
      <c r="F150" s="576"/>
    </row>
    <row r="151" spans="1:6" ht="12.75">
      <c r="A151" s="576"/>
      <c r="B151" s="577"/>
      <c r="C151" s="643" t="s">
        <v>872</v>
      </c>
      <c r="D151" s="643"/>
      <c r="E151" s="643"/>
      <c r="F151" s="643"/>
    </row>
    <row r="152" spans="3:5" ht="12.75">
      <c r="C152" s="576" t="s">
        <v>626</v>
      </c>
      <c r="E152" s="576"/>
    </row>
  </sheetData>
  <sheetProtection/>
  <mergeCells count="4">
    <mergeCell ref="B5:D5"/>
    <mergeCell ref="B7:C7"/>
    <mergeCell ref="C149:F149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8 C61:F75 C80:F94 C97:F111 C114:F128 C131:F145 C13:F24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zarka</cp:lastModifiedBy>
  <cp:lastPrinted>2015-07-31T08:12:58Z</cp:lastPrinted>
  <dcterms:created xsi:type="dcterms:W3CDTF">2000-06-29T12:02:40Z</dcterms:created>
  <dcterms:modified xsi:type="dcterms:W3CDTF">2015-08-17T05:59:08Z</dcterms:modified>
  <cp:category/>
  <cp:version/>
  <cp:contentType/>
  <cp:contentStatus/>
</cp:coreProperties>
</file>