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<sst xmlns="http://schemas.openxmlformats.org/spreadsheetml/2006/main" count="4319" uniqueCount="1001">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</sst>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43921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43931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43931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8041</v>
      </c>
      <c r="D6" s="674">
        <f aca="true" t="shared" si="0" ref="D6:D15">C6-E6</f>
        <v>0</v>
      </c>
      <c r="E6" s="673">
        <f>'1-Баланс'!G95</f>
        <v>8041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7006</v>
      </c>
      <c r="D7" s="674">
        <f t="shared" si="0"/>
        <v>6470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-941</v>
      </c>
      <c r="D8" s="674">
        <f t="shared" si="0"/>
        <v>0</v>
      </c>
      <c r="E8" s="673">
        <f>ABS('2-Отчет за доходите'!C44)-ABS('2-Отчет за доходите'!G44)</f>
        <v>-941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7006</v>
      </c>
      <c r="D11" s="674">
        <f t="shared" si="0"/>
        <v>0</v>
      </c>
      <c r="E11" s="673">
        <f>'4-Отчет за собствения капитал'!L34</f>
        <v>7006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-4.109170305676856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-0.13431344561804168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-0.9091787439613527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-0.11702524561621688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0.19572649572649573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0.008982035928143712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0.005988023952095809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0.001996007984031936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0.001996007984031936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0.02850031113876789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0.02847904489491357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0.00468816593266089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0.14773051669997145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0.12871533391369233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0.11353711790393013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39.80769230769231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1936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5427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8032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8041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625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-941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-873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7006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855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477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200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177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147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1002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1002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1104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1170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1170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1170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1170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229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229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229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941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229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941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941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941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625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-609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-609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-941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52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-1498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-1498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7270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7270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-941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677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7006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7006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1104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1104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1104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2417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158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2638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2638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26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26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26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2443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158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2664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2664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2443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158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2664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2664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1936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17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5427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8032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855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477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177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42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135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200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147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1002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1002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855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477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177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42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135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200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147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1002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1002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7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1936</v>
      </c>
      <c r="D13" s="196">
        <v>3142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</v>
      </c>
      <c r="D14" s="196">
        <v>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5427</v>
      </c>
      <c r="D20" s="598">
        <f>SUM(D12:D19)</f>
        <v>6635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</v>
      </c>
      <c r="H28" s="596">
        <f>SUM(H29:H31)</f>
        <v>-557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625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-557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-941</v>
      </c>
      <c r="H33" s="196">
        <v>-52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-873</v>
      </c>
      <c r="H34" s="598">
        <f>H28+H32+H33</f>
        <v>-609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7006</v>
      </c>
      <c r="H37" s="600">
        <f>H26+H18+H34</f>
        <v>7270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8032</v>
      </c>
      <c r="D56" s="602">
        <f>D20+D21+D22+D28+D33+D46+D52+D54+D55</f>
        <v>9240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855</v>
      </c>
      <c r="H61" s="596">
        <f>SUM(H62:H68)</f>
        <v>1495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587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477</v>
      </c>
      <c r="H66" s="196">
        <v>414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200</v>
      </c>
      <c r="H67" s="196">
        <v>171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177</v>
      </c>
      <c r="H68" s="196">
        <v>323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147</v>
      </c>
      <c r="H69" s="196">
        <v>450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1002</v>
      </c>
      <c r="H71" s="598">
        <f>H59+H60+H61+H69+H70</f>
        <v>1945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1002</v>
      </c>
      <c r="H79" s="600">
        <f>H71+H73+H75+H77</f>
        <v>1945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</v>
      </c>
      <c r="D94" s="602">
        <f>D65+D76+D85+D92+D93</f>
        <v>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8041</v>
      </c>
      <c r="D95" s="604">
        <f>D94+D56</f>
        <v>9248</v>
      </c>
      <c r="E95" s="229" t="s">
        <v>942</v>
      </c>
      <c r="F95" s="489" t="s">
        <v>268</v>
      </c>
      <c r="G95" s="603">
        <f>G37+G40+G56+G79</f>
        <v>8041</v>
      </c>
      <c r="H95" s="604">
        <f>H37+H40+H56+H79</f>
        <v>9248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43931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</v>
      </c>
      <c r="D14" s="317">
        <v>26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31</v>
      </c>
      <c r="D15" s="317">
        <v>28</v>
      </c>
      <c r="E15" s="245" t="s">
        <v>79</v>
      </c>
      <c r="F15" s="240" t="s">
        <v>289</v>
      </c>
      <c r="G15" s="316">
        <v>229</v>
      </c>
      <c r="H15" s="317">
        <v>13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5</v>
      </c>
      <c r="E16" s="236" t="s">
        <v>52</v>
      </c>
      <c r="F16" s="264" t="s">
        <v>292</v>
      </c>
      <c r="G16" s="628">
        <f>SUM(G12:G15)</f>
        <v>229</v>
      </c>
      <c r="H16" s="629">
        <f>SUM(H12:H15)</f>
        <v>13</v>
      </c>
    </row>
    <row r="17" spans="1:8" ht="31.5">
      <c r="A17" s="194" t="s">
        <v>293</v>
      </c>
      <c r="B17" s="190" t="s">
        <v>294</v>
      </c>
      <c r="C17" s="316">
        <v>1104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1170</v>
      </c>
      <c r="D22" s="629">
        <f>SUM(D12:D18)+D19</f>
        <v>65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1170</v>
      </c>
      <c r="D31" s="635">
        <f>D29+D22</f>
        <v>65</v>
      </c>
      <c r="E31" s="251" t="s">
        <v>824</v>
      </c>
      <c r="F31" s="266" t="s">
        <v>331</v>
      </c>
      <c r="G31" s="253">
        <f>G16+G18+G27</f>
        <v>229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941</v>
      </c>
      <c r="H33" s="629">
        <f>IF((D31-H31)&gt;0,D31-H31,0)</f>
        <v>52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1170</v>
      </c>
      <c r="D36" s="637">
        <f>D31-D34+D35</f>
        <v>65</v>
      </c>
      <c r="E36" s="262" t="s">
        <v>346</v>
      </c>
      <c r="F36" s="256" t="s">
        <v>347</v>
      </c>
      <c r="G36" s="267">
        <f>G35-G34+G31</f>
        <v>229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941</v>
      </c>
      <c r="H37" s="254">
        <f>IF((D36-H36)&gt;0,D36-H36,0)</f>
        <v>52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941</v>
      </c>
      <c r="H42" s="244">
        <f>IF(H37&gt;0,IF(D38+H37&lt;0,0,D38+H37),IF(D37-D38&lt;0,D38-D37,0))</f>
        <v>52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941</v>
      </c>
      <c r="H44" s="268">
        <f>IF(D42=0,IF(H42-H43&gt;0,H42-H43+D43,0),IF(D42-D43&lt;0,D43-D42+H43,0))</f>
        <v>52</v>
      </c>
    </row>
    <row r="45" spans="1:8" ht="16.5" thickBot="1">
      <c r="A45" s="270" t="s">
        <v>371</v>
      </c>
      <c r="B45" s="271" t="s">
        <v>372</v>
      </c>
      <c r="C45" s="630">
        <f>C36+C38+C42</f>
        <v>1170</v>
      </c>
      <c r="D45" s="631">
        <f>D36+D38+D42</f>
        <v>65</v>
      </c>
      <c r="E45" s="270" t="s">
        <v>373</v>
      </c>
      <c r="F45" s="272" t="s">
        <v>374</v>
      </c>
      <c r="G45" s="630">
        <f>G42+G36</f>
        <v>1170</v>
      </c>
      <c r="H45" s="631">
        <f>H42+H36</f>
        <v>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43931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E49" sqref="E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</v>
      </c>
      <c r="D11" s="196">
        <v>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</v>
      </c>
      <c r="D21" s="659">
        <f>SUM(D11:D20)</f>
        <v>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-7</v>
      </c>
      <c r="D38" s="196">
        <v>-9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43931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-609</v>
      </c>
      <c r="K13" s="585"/>
      <c r="L13" s="584">
        <f>SUM(C13:K13)</f>
        <v>7270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-609</v>
      </c>
      <c r="K17" s="653">
        <f t="shared" si="2"/>
        <v>0</v>
      </c>
      <c r="L17" s="584">
        <f t="shared" si="1"/>
        <v>7270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-941</v>
      </c>
      <c r="K18" s="585"/>
      <c r="L18" s="584">
        <f t="shared" si="1"/>
        <v>-941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>
        <v>0</v>
      </c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0</v>
      </c>
      <c r="J21" s="316">
        <v>0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625</v>
      </c>
      <c r="J22" s="316">
        <v>52</v>
      </c>
      <c r="K22" s="316"/>
      <c r="L22" s="584">
        <f t="shared" si="1"/>
        <v>677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-1498</v>
      </c>
      <c r="K31" s="653">
        <f t="shared" si="6"/>
        <v>0</v>
      </c>
      <c r="L31" s="584">
        <f t="shared" si="1"/>
        <v>7006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-1498</v>
      </c>
      <c r="K34" s="587">
        <f t="shared" si="7"/>
        <v>0</v>
      </c>
      <c r="L34" s="651">
        <f t="shared" si="1"/>
        <v>7006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43931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43931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1104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2417</v>
      </c>
      <c r="L12" s="328">
        <v>26</v>
      </c>
      <c r="M12" s="328"/>
      <c r="N12" s="329">
        <f aca="true" t="shared" si="4" ref="N12:N41">K12+L12-M12</f>
        <v>2443</v>
      </c>
      <c r="O12" s="328"/>
      <c r="P12" s="328"/>
      <c r="Q12" s="329">
        <f t="shared" si="0"/>
        <v>2443</v>
      </c>
      <c r="R12" s="340">
        <f t="shared" si="1"/>
        <v>1936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158</v>
      </c>
      <c r="L13" s="328">
        <v>0</v>
      </c>
      <c r="M13" s="328"/>
      <c r="N13" s="329">
        <f t="shared" si="4"/>
        <v>158</v>
      </c>
      <c r="O13" s="328"/>
      <c r="P13" s="328"/>
      <c r="Q13" s="329">
        <f t="shared" si="0"/>
        <v>158</v>
      </c>
      <c r="R13" s="340">
        <f t="shared" si="1"/>
        <v>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1104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2638</v>
      </c>
      <c r="L19" s="330">
        <f>SUM(L11:L18)</f>
        <v>26</v>
      </c>
      <c r="M19" s="330">
        <f>SUM(M11:M18)</f>
        <v>0</v>
      </c>
      <c r="N19" s="329">
        <f t="shared" si="4"/>
        <v>2664</v>
      </c>
      <c r="O19" s="330">
        <f>SUM(O11:O18)</f>
        <v>0</v>
      </c>
      <c r="P19" s="330">
        <f>SUM(P11:P18)</f>
        <v>0</v>
      </c>
      <c r="Q19" s="329">
        <f t="shared" si="0"/>
        <v>2664</v>
      </c>
      <c r="R19" s="340">
        <f t="shared" si="1"/>
        <v>5427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1104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2638</v>
      </c>
      <c r="L42" s="349">
        <f t="shared" si="11"/>
        <v>26</v>
      </c>
      <c r="M42" s="349">
        <f t="shared" si="11"/>
        <v>0</v>
      </c>
      <c r="N42" s="349">
        <f t="shared" si="11"/>
        <v>2664</v>
      </c>
      <c r="O42" s="349">
        <f t="shared" si="11"/>
        <v>0</v>
      </c>
      <c r="P42" s="349">
        <f t="shared" si="11"/>
        <v>0</v>
      </c>
      <c r="Q42" s="349">
        <f t="shared" si="11"/>
        <v>2664</v>
      </c>
      <c r="R42" s="350">
        <f t="shared" si="11"/>
        <v>8032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43931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855</v>
      </c>
      <c r="D87" s="134">
        <f>SUM(D88:D92)+D96</f>
        <v>0</v>
      </c>
      <c r="E87" s="134">
        <f>SUM(E88:E92)+E96</f>
        <v>855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/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477</v>
      </c>
      <c r="D91" s="197"/>
      <c r="E91" s="136">
        <f t="shared" si="1"/>
        <v>477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177</v>
      </c>
      <c r="D92" s="138">
        <f>SUM(D93:D95)</f>
        <v>0</v>
      </c>
      <c r="E92" s="138">
        <f>SUM(E93:E95)</f>
        <v>177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42</v>
      </c>
      <c r="D94" s="197"/>
      <c r="E94" s="136">
        <f t="shared" si="1"/>
        <v>42</v>
      </c>
      <c r="F94" s="196"/>
    </row>
    <row r="95" spans="1:6" ht="15.75">
      <c r="A95" s="370" t="s">
        <v>641</v>
      </c>
      <c r="B95" s="135" t="s">
        <v>732</v>
      </c>
      <c r="C95" s="197">
        <v>135</v>
      </c>
      <c r="D95" s="197"/>
      <c r="E95" s="136">
        <f t="shared" si="1"/>
        <v>135</v>
      </c>
      <c r="F95" s="196"/>
    </row>
    <row r="96" spans="1:6" ht="15.75">
      <c r="A96" s="370" t="s">
        <v>733</v>
      </c>
      <c r="B96" s="135" t="s">
        <v>734</v>
      </c>
      <c r="C96" s="197">
        <v>200</v>
      </c>
      <c r="D96" s="197"/>
      <c r="E96" s="136">
        <f t="shared" si="1"/>
        <v>200</v>
      </c>
      <c r="F96" s="196"/>
    </row>
    <row r="97" spans="1:6" ht="15.75">
      <c r="A97" s="370" t="s">
        <v>735</v>
      </c>
      <c r="B97" s="135" t="s">
        <v>736</v>
      </c>
      <c r="C97" s="197">
        <v>147</v>
      </c>
      <c r="D97" s="197"/>
      <c r="E97" s="136">
        <f t="shared" si="1"/>
        <v>147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1002</v>
      </c>
      <c r="D98" s="433">
        <f>D87+D82+D77+D73+D97</f>
        <v>0</v>
      </c>
      <c r="E98" s="433">
        <f>E87+E82+E77+E73+E97</f>
        <v>1002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1002</v>
      </c>
      <c r="D99" s="427">
        <f>D98+D70+D68</f>
        <v>0</v>
      </c>
      <c r="E99" s="427">
        <f>E98+E70+E68</f>
        <v>1002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43931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43931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2020-04-08T07:29:21Z</cp:lastPrinted>
  <dcterms:created xsi:type="dcterms:W3CDTF">2006-09-16T00:00:00Z</dcterms:created>
  <dcterms:modified xsi:type="dcterms:W3CDTF">2020-04-09T07:00:17Z</dcterms:modified>
  <cp:category/>
  <cp:version/>
  <cp:contentType/>
  <cp:contentStatus/>
</cp:coreProperties>
</file>