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<sst xmlns="http://schemas.openxmlformats.org/spreadsheetml/2006/main" count="1075" uniqueCount="909">
  <si>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</si>
  <si>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</si>
  <si>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</si>
  <si>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</si>
  <si>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</si>
  <si>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</si>
  <si>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</si>
  <si>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</si>
  <si>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</si>
  <si>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</si>
  <si>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</si>
  <si>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</si>
  <si>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</si>
  <si>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</si>
  <si>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</si>
  <si>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</si>
  <si>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</si>
  <si>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</si>
  <si>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</si>
  <si>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</si>
  <si>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</si>
  <si>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</si>
  <si>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</si>
  <si>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</si>
  <si>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</si>
  <si>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</si>
  <si>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</si>
  <si>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</si>
  <si>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</si>
  <si>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</si>
  <si>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</si>
  <si>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</si>
  <si>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</si>
  <si>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</si>
  <si>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</si>
  <si>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</si>
  <si>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</si>
  <si>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</si>
  <si>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</si>
  <si>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</si>
  <si>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</si>
  <si>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</si>
  <si>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</si>
  <si>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</si>
  <si>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</si>
  <si>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</si>
  <si>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</si>
  <si>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</si>
  <si>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</si>
  <si>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</si>
  <si>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</si>
  <si>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</si>
  <si>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</si>
  <si>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</si>
  <si>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</si>
  <si>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</si>
  <si>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</si>
  <si>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</si>
  <si>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</si>
  <si>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</si>
  <si>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</si>
  <si>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</si>
  <si>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</si>
  <si>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</si>
  <si>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</si>
  <si>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</si>
  <si>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</si>
  <si>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</si>
  <si>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</si>
  <si>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</si>
  <si>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</si>
  <si>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</si>
  <si>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</si>
  <si>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</si>
  <si>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</si>
  <si>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</si>
  <si>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</si>
  <si>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</si>
  <si>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</si>
  <si>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</si>
  <si>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</si>
  <si>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</si>
  <si>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</si>
  <si>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</si>
  <si>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</si>
  <si>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</si>
  <si>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</si>
  <si>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</si>
  <si>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</si>
  <si>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</si>
  <si>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</si>
  <si>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</si>
  <si>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</si>
  <si>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</si>
  <si>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</si>
  <si>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</si>
  <si>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</si>
  <si>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</si>
  <si>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</si>
  <si>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</si>
  <si>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</si>
  <si>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</si>
  <si>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</si>
  <si>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</si>
  <si>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</si>
  <si>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</si>
  <si>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</si>
  <si>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</si>
  <si>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</si>
  <si>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</si>
  <si>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</si>
  <si>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</si>
  <si>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</si>
  <si>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</si>
  <si>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</si>
  <si>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</si>
  <si>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</si>
  <si>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</si>
  <si>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</si>
  <si>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</si>
  <si>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</si>
  <si>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</si>
  <si>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</si>
  <si>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</si>
  <si>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</si>
  <si>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</si>
  <si>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</si>
  <si>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</si>
  <si>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</si>
  <si>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</si>
  <si>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</si>
  <si>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</si>
  <si>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</si>
  <si>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</si>
  <si>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</si>
  <si>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</si>
  <si>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</si>
  <si>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</si>
  <si>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</si>
  <si>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</si>
  <si>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</si>
  <si>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</si>
  <si>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</si>
  <si>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</si>
  <si>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</si>
  <si>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</si>
  <si>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</si>
  <si>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</si>
  <si>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</si>
  <si>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</si>
  <si>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</si>
  <si>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</si>
  <si>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</si>
  <si>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</si>
  <si>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</si>
  <si>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</si>
  <si>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</si>
  <si>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</si>
  <si>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</si>
  <si>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</si>
  <si>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</si>
  <si>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</si>
  <si>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</si>
  <si>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</si>
  <si>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</si>
  <si>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</si>
  <si>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</si>
  <si>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</si>
  <si>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</si>
  <si>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</si>
  <si>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</si>
  <si>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</si>
  <si>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</si>
  <si>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</si>
  <si>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</si>
  <si>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</si>
  <si>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</si>
  <si>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</si>
  <si>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</si>
  <si>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</si>
  <si>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</si>
  <si>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</si>
  <si>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</si>
  <si>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</si>
  <si>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</si>
  <si>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</si>
  <si>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</si>
  <si>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</si>
  <si>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</si>
  <si>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</si>
  <si>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</si>
  <si>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</si>
  <si>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</si>
  <si>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</si>
  <si>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</si>
  <si>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</si>
  <si>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</si>
  <si>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</si>
  <si>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</si>
  <si>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</si>
  <si>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</si>
  <si>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</si>
  <si>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</si>
  <si>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</si>
  <si>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</si>
  <si>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</si>
  <si>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</si>
  <si>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</si>
  <si>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</si>
  <si>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</si>
  <si>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</si>
  <si>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</si>
  <si>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</si>
  <si>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</si>
  <si>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</si>
  <si>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</si>
  <si>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</si>
  <si>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</si>
  <si>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</si>
  <si>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</si>
  <si>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</si>
  <si>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</si>
  <si>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</si>
  <si>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</si>
  <si>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</si>
  <si>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</si>
  <si>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</si>
  <si>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</si>
  <si>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</si>
  <si>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</si>
  <si>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</si>
  <si>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</si>
  <si>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</si>
  <si>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</si>
  <si>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</si>
  <si>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</si>
  <si>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</si>
  <si>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</si>
  <si>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</si>
  <si>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</si>
  <si>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</si>
  <si>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</si>
  <si>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</si>
  <si>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</si>
  <si>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</si>
  <si>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</si>
  <si>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</si>
  <si>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</si>
  <si>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</si>
  <si>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</si>
  <si>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</si>
  <si>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</si>
  <si>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</si>
  <si>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</si>
  <si>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</si>
  <si>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</si>
  <si>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</si>
  <si>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</si>
  <si>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</si>
  <si>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</si>
  <si>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</si>
  <si>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</si>
  <si>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</si>
  <si>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</si>
  <si>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</si>
  <si>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</si>
  <si>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</si>
  <si>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</si>
  <si>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</si>
  <si>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</si>
  <si>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</si>
  <si>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</si>
  <si>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</si>
  <si>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</si>
  <si>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</si>
  <si>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</si>
  <si>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</si>
  <si>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</si>
  <si>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</si>
  <si>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</si>
  <si>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</si>
  <si>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</si>
  <si>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</si>
  <si>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</si>
  <si>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</si>
  <si>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</si>
  <si>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</si>
  <si>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</si>
  <si>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</si>
  <si>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</si>
  <si>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</si>
  <si>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</si>
  <si>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</si>
  <si>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</si>
  <si>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</si>
  <si>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</si>
  <si>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</si>
  <si>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</si>
  <si>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</si>
  <si>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</si>
  <si>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</si>
  <si>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</si>
  <si>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</si>
  <si>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</si>
  <si>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</si>
  <si>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</si>
  <si>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</si>
  <si>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</si>
  <si>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</si>
  <si>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</si>
  <si>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</si>
  <si>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</si>
  <si>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</si>
  <si>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</si>
  <si>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</si>
  <si>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</si>
  <si>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</si>
  <si>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</si>
  <si>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</si>
  <si>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</si>
  <si>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</si>
  <si>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</si>
  <si>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</si>
  <si>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</si>
  <si>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</si>
  <si>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</si>
  <si>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</si>
  <si>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</si>
  <si>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</si>
  <si>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</si>
  <si>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</si>
  <si>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</si>
  <si>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</si>
  <si>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</si>
  <si>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</si>
  <si>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</si>
  <si>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</si>
  <si>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</si>
  <si>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</si>
  <si>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</si>
  <si>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</si>
  <si>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</si>
  <si>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</si>
  <si>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</si>
  <si>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</si>
  <si>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</si>
  <si>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</si>
  <si>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</si>
  <si>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</si>
  <si>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</si>
  <si>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</si>
  <si>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</si>
  <si>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</si>
  <si>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</si>
  <si>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</si>
  <si>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</si>
  <si>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</si>
  <si>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</si>
  <si>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</si>
  <si>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</si>
  <si>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</si>
  <si>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</si>
  <si>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</si>
  <si>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</si>
  <si>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</si>
  <si>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</si>
  <si>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</si>
  <si>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</si>
  <si>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</si>
  <si>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</si>
  <si>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</si>
  <si>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</si>
  <si>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</si>
  <si>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</si>
  <si>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</si>
  <si>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</si>
  <si>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</si>
  <si>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</si>
  <si>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</si>
  <si>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</si>
  <si>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</si>
  <si>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</si>
  <si>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</si>
  <si>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</si>
  <si>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</si>
  <si>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</si>
  <si>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</si>
  <si>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</si>
  <si>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</si>
  <si>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</si>
  <si>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</si>
  <si>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</si>
  <si>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</si>
  <si>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</si>
  <si>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</si>
  <si>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</si>
  <si>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</si>
  <si>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</si>
  <si>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</si>
  <si>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</si>
  <si>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</si>
  <si>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</si>
  <si>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</si>
  <si>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</si>
  <si>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</si>
  <si>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</si>
  <si>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</si>
  <si>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</si>
  <si>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</si>
  <si>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</si>
  <si>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</si>
  <si>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</si>
  <si>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</si>
  <si>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</si>
  <si>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</si>
  <si>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</si>
  <si>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</si>
  <si>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</si>
  <si>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</si>
  <si>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</si>
  <si>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</si>
  <si>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</si>
  <si>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</si>
  <si>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</si>
  <si>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</si>
  <si>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</si>
  <si>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</si>
  <si>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</si>
  <si>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</si>
  <si>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</si>
  <si>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</si>
  <si>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</si>
  <si>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</si>
  <si>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</si>
  <si>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</si>
  <si>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</si>
  <si>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</si>
  <si>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</si>
  <si>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</si>
  <si>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</si>
  <si>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</si>
  <si>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</si>
  <si>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</si>
  <si>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</si>
  <si>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</si>
  <si>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</si>
  <si>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</si>
  <si>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</si>
  <si>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</si>
  <si>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</si>
  <si>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</si>
  <si>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</si>
  <si>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</si>
  <si>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</si>
  <si>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</si>
  <si>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</si>
  <si>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</si>
  <si>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</si>
  <si>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</si>
  <si>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</si>
  <si>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</si>
  <si>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</si>
  <si>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</si>
  <si>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</si>
  <si>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</si>
  <si>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</si>
  <si>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</si>
  <si>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</si>
  <si>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</si>
  <si>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</si>
  <si>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</si>
  <si>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</si>
  <si>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</si>
  <si>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</si>
  <si>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</si>
  <si>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</si>
  <si>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</si>
  <si>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</si>
  <si>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</si>
  <si>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</si>
  <si>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</si>
  <si>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</si>
  <si>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</si>
  <si>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</si>
  <si>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</si>
  <si>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</si>
  <si>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</si>
  <si>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</si>
  <si>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</si>
  <si>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</si>
  <si>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</si>
  <si>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</si>
  <si>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</si>
  <si>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</si>
  <si>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</si>
  <si>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</si>
  <si>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</si>
  <si>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</si>
  <si>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</si>
  <si>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</si>
  <si>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</si>
  <si>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</si>
  <si>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</si>
  <si>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</si>
  <si>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</si>
  <si>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</si>
  <si>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</si>
  <si>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</si>
  <si>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</si>
  <si>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</si>
  <si>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</si>
  <si>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</si>
  <si>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</si>
  <si>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</si>
  <si>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</si>
  <si>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</si>
  <si>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</si>
  <si>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</si>
  <si>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</si>
  <si>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</si>
  <si>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</si>
  <si>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</si>
  <si>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</si>
  <si>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</si>
  <si>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</si>
  <si>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</si>
  <si>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</si>
  <si>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</si>
  <si>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</si>
  <si>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</si>
  <si>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</si>
  <si>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</si>
  <si>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</si>
  <si>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</si>
  <si>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</si>
  <si>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</si>
  <si>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</si>
  <si>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</si>
  <si>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</si>
  <si>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</si>
  <si>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</si>
  <si>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</si>
  <si>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</si>
  <si>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</si>
  <si>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</si>
  <si>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</si>
  <si>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</si>
  <si>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</si>
  <si>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</si>
  <si>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</si>
  <si>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</si>
  <si>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</si>
  <si>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</si>
  <si>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</si>
  <si>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</si>
  <si>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</si>
  <si>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</si>
  <si>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</si>
  <si>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</si>
  <si>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</si>
  <si>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</si>
  <si>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</si>
  <si>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</si>
  <si>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</si>
  <si>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</si>
  <si>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</si>
  <si>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</si>
  <si>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</si>
  <si>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</si>
  <si>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</si>
  <si>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</si>
  <si>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</si>
  <si>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</si>
  <si>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</si>
  <si>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</si>
  <si>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</si>
  <si>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</si>
  <si>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</si>
  <si>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</si>
  <si>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</si>
  <si>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</si>
  <si>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</si>
  <si>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</si>
  <si>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</si>
  <si>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</si>
  <si>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</si>
  <si>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</si>
  <si>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</si>
  <si>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</si>
  <si>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</si>
  <si>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</si>
  <si>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</si>
  <si>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</si>
  <si>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</si>
  <si>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</si>
  <si>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</si>
  <si>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</si>
  <si>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</si>
  <si>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</si>
  <si>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</si>
  <si>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</si>
  <si>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</si>
  <si>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</si>
  <si>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</si>
  <si>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</si>
  <si>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</si>
  <si>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</si>
  <si>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</si>
  <si>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</si>
  <si>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</si>
  <si>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</si>
  <si>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</si>
  <si>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</si>
  <si>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</si>
  <si>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</si>
  <si>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</si>
  <si>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</si>
  <si>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</si>
  <si>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</si>
  <si>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</si>
  <si>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</si>
  <si>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</si>
  <si>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</si>
  <si>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</si>
  <si>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</si>
  <si>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</si>
  <si>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</si>
  <si>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</si>
  <si>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</si>
  <si>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</si>
  <si>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</si>
  <si>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</si>
  <si>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</si>
  <si>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</si>
  <si>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</si>
  <si>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</si>
  <si>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</si>
  <si>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</si>
  <si>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</si>
  <si>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</si>
  <si>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</si>
  <si>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</si>
  <si>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</si>
  <si>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</si>
  <si>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</si>
  <si>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</si>
  <si>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</si>
  <si>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</si>
  <si>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</si>
  <si>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</si>
  <si>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</si>
  <si>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</si>
  <si>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</si>
  <si>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</si>
  <si>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</si>
  <si>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</si>
  <si>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</si>
  <si>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</si>
  <si>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</si>
  <si>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</si>
  <si>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</si>
  <si>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</si>
  <si>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</si>
  <si>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</si>
  <si>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</si>
  <si>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</si>
  <si>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</si>
  <si>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</si>
  <si>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</si>
  <si>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</si>
  <si>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</si>
  <si>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</si>
  <si>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</si>
  <si>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</si>
  <si>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</si>
  <si>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</si>
  <si>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</si>
  <si>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</si>
  <si>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</si>
  <si>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</si>
  <si>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</si>
  <si>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</si>
  <si>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</si>
  <si>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</si>
  <si>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</si>
  <si>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</si>
  <si>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</si>
  <si>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</si>
  <si>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</si>
  <si>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</si>
  <si>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</si>
  <si>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</si>
  <si>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</si>
  <si>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</si>
  <si>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</si>
  <si>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</si>
  <si>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</si>
  <si>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</si>
  <si>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</si>
  <si>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</si>
  <si>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</si>
  <si>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</si>
  <si>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</si>
  <si>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</si>
  <si>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</si>
  <si>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</si>
  <si>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</si>
  <si>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</si>
  <si>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</si>
  <si>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</si>
  <si>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</si>
  <si>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</si>
  <si>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</si>
  <si>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</si>
  <si>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</si>
  <si>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</si>
  <si>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</si>
  <si>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</si>
  <si>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</si>
  <si>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</si>
  <si>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</si>
  <si>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</si>
  <si>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</si>
  <si>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</si>
  <si>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</si>
  <si>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</si>
  <si>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</si>
  <si>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</si>
  <si>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</si>
  <si>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</si>
  <si>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</si>
  <si>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</si>
  <si>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</si>
  <si>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</si>
  <si>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</si>
  <si>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</si>
  <si>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</si>
  <si>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</si>
  <si>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</si>
  <si>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</si>
  <si>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</si>
  <si>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</si>
  <si>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</si>
  <si>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</si>
  <si>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</si>
  <si>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</si>
  <si>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</si>
  <si>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</si>
  <si>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</si>
  <si>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</si>
  <si>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</si>
  <si>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</si>
  <si>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</si>
  <si>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</si>
  <si>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</si>
  <si>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</si>
  <si>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</si>
  <si>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</si>
  <si>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</si>
  <si>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</si>
  <si>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</si>
  <si>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</si>
  <si>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</si>
  <si>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</si>
  <si>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</si>
  <si>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</si>
  <si>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</si>
  <si>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</si>
  <si>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</si>
  <si>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</si>
  <si>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</si>
  <si>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</si>
  <si>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</si>
  <si>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</si>
  <si>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</si>
  <si>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</si>
  <si>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</si>
  <si>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</si>
  <si>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</si>
  <si>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</si>
  <si>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</si>
  <si>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</si>
  <si>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</si>
  <si>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</si>
  <si>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</si>
  <si>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</si>
  <si>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</si>
  <si>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</si>
  <si>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</si>
  <si>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</si>
  <si>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</si>
  <si>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</si>
  <si>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</si>
  <si>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</si>
  <si>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</si>
  <si>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</si>
  <si>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</si>
  <si>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</si>
  <si>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</si>
  <si>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</si>
  <si>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</si>
  <si>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</si>
  <si>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</si>
  <si>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</si>
  <si>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</si>
  <si>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</si>
  <si>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</si>
  <si>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</si>
  <si>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</si>
  <si>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</si>
  <si>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</si>
  <si>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</si>
  <si>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</si>
  <si>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</si>
  <si>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</si>
  <si>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</si>
  <si>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</si>
  <si>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</si>
  <si>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</si>
  <si>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</si>
  <si>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</si>
  <si>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</si>
  <si>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</si>
  <si>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</si>
  <si>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</si>
  <si>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</si>
  <si>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</si>
  <si>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</si>
  <si>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</si>
  <si>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</si>
  <si>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</si>
  <si>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</si>
  <si>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</si>
  <si>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</si>
  <si>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</si>
  <si>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</si>
  <si>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</si>
  <si>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</si>
  <si>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</si>
  <si>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</si>
  <si>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</si>
  <si>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</si>
  <si>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</si>
  <si>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</si>
  <si>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</si>
  <si>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</si>
  <si>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</si>
  <si>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</si>
  <si>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</si>
  <si>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</si>
  <si>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</si>
  <si>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</si>
  <si>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</si>
  <si>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</si>
  <si>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</si>
  <si>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</si>
  <si>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</si>
  <si>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</si>
  <si>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</si>
  <si>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</si>
  <si>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</si>
  <si>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</si>
  <si>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</si>
  <si>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</si>
  <si>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</si>
  <si>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</si>
  <si>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</si>
  <si>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</si>
  <si>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</si>
  <si>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</si>
  <si>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</si>
  <si>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</si>
  <si>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</si>
  <si>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</si>
  <si>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</si>
  <si>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</si>
  <si>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</si>
  <si>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</si>
  <si>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</si>
  <si>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</si>
  <si>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</si>
  <si>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</si>
  <si>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</si>
  <si>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</si>
  <si>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</si>
  <si>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</si>
  <si>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7. Диализен център  ЕООД</t>
  </si>
  <si>
    <t>8.Тихия кът АД</t>
  </si>
  <si>
    <t>9. Екоплод ООД</t>
  </si>
  <si>
    <t>3.Визит АД Румъния</t>
  </si>
  <si>
    <t>Вид на отчета: консолидиран междинен</t>
  </si>
  <si>
    <t>10.Интерскай АД</t>
  </si>
  <si>
    <t>1.Албена Автотранс</t>
  </si>
  <si>
    <t>2.Здравно Учреждение Медика-Албена</t>
  </si>
  <si>
    <t>1. Албенаинвест Холдинг</t>
  </si>
  <si>
    <t>2. ЗПАД България</t>
  </si>
  <si>
    <t>5. Други</t>
  </si>
  <si>
    <t>11.Актив сип ООД</t>
  </si>
  <si>
    <t>6.Албена Тур ЕАД</t>
  </si>
  <si>
    <t>Отчетен период: 30.06.2010 г.</t>
  </si>
  <si>
    <t xml:space="preserve">Отчетен период: 30.06.2010 г. </t>
  </si>
  <si>
    <t xml:space="preserve">Дата на съставяне:  23.08.2010                  </t>
  </si>
  <si>
    <t>23.08.2010 г.</t>
  </si>
  <si>
    <t>Отчетен период:   30.06.2010 г.</t>
  </si>
  <si>
    <t>Отчетен период:  30.06.2010 г.</t>
  </si>
  <si>
    <t xml:space="preserve">                Дата  на съставяне: 23.08.2010 г.</t>
  </si>
  <si>
    <t>Дата на съставяне: 23.08.2010 г.</t>
  </si>
  <si>
    <r>
      <t xml:space="preserve">Отчетен период:    30.06.2010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</si>
  <si>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23</t>
    </r>
    <r>
      <rPr>
        <sz val="10"/>
        <rFont val="Times New Roman"/>
        <family val="1"/>
      </rPr>
      <t>.08.2010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</si>
</sst>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76" sqref="A76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3" t="s">
        <v>890</v>
      </c>
      <c r="B4" s="614"/>
      <c r="C4" s="614"/>
      <c r="D4" s="614"/>
      <c r="E4" s="296"/>
      <c r="F4" s="241" t="s">
        <v>2</v>
      </c>
      <c r="G4" s="242"/>
      <c r="H4" s="243">
        <v>462</v>
      </c>
    </row>
    <row r="5" spans="1:8" ht="15">
      <c r="A5" s="221" t="s">
        <v>899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60570</v>
      </c>
      <c r="D11" s="222">
        <v>60570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289624</v>
      </c>
      <c r="D12" s="222">
        <v>292994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10368</v>
      </c>
      <c r="D13" s="222">
        <v>12071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34979</v>
      </c>
      <c r="D14" s="222">
        <v>36059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1737</v>
      </c>
      <c r="D15" s="222">
        <v>1790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7937</v>
      </c>
      <c r="D16" s="222">
        <v>9444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21262</v>
      </c>
      <c r="D17" s="222">
        <v>16341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426477</v>
      </c>
      <c r="D19" s="226">
        <f>SUM(D11:D18)</f>
        <v>429269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10539</v>
      </c>
      <c r="D20" s="222">
        <v>10624</v>
      </c>
      <c r="E20" s="317" t="s">
        <v>54</v>
      </c>
      <c r="F20" s="322" t="s">
        <v>55</v>
      </c>
      <c r="G20" s="223">
        <v>83485</v>
      </c>
      <c r="H20" s="223">
        <v>83485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160864</v>
      </c>
      <c r="H21" s="227">
        <f>SUM(H22:H24)</f>
        <v>160869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>
        <v>52</v>
      </c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598</v>
      </c>
      <c r="D24" s="222">
        <v>728</v>
      </c>
      <c r="E24" s="317" t="s">
        <v>69</v>
      </c>
      <c r="F24" s="322" t="s">
        <v>70</v>
      </c>
      <c r="G24" s="223">
        <v>160385</v>
      </c>
      <c r="H24" s="223">
        <v>160390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244349</v>
      </c>
      <c r="H25" s="225">
        <f>H19+H20+H21</f>
        <v>244354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1218</v>
      </c>
      <c r="D26" s="222">
        <v>1273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1868</v>
      </c>
      <c r="D27" s="226">
        <f>SUM(D23:D26)</f>
        <v>2001</v>
      </c>
      <c r="E27" s="333" t="s">
        <v>80</v>
      </c>
      <c r="F27" s="322" t="s">
        <v>81</v>
      </c>
      <c r="G27" s="225">
        <f>SUM(G28:G30)</f>
        <v>69377</v>
      </c>
      <c r="H27" s="225">
        <f>SUM(H28:H30)</f>
        <v>39439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69377</v>
      </c>
      <c r="H28" s="223">
        <v>39439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29938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-11985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57392</v>
      </c>
      <c r="H33" s="225">
        <f>H27+H31+H32</f>
        <v>69377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2126</v>
      </c>
      <c r="D34" s="226">
        <f>SUM(D35:D38)</f>
        <v>2126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304478</v>
      </c>
      <c r="H36" s="225">
        <f>H25+H17+H33</f>
        <v>316468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1091</v>
      </c>
      <c r="D37" s="222">
        <v>1091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5479</v>
      </c>
      <c r="H39" s="223">
        <v>5611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6721</v>
      </c>
      <c r="H43" s="223">
        <v>6721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109514</v>
      </c>
      <c r="H44" s="223">
        <v>108635</v>
      </c>
    </row>
    <row r="45" spans="1:15" ht="15">
      <c r="A45" s="315" t="s">
        <v>133</v>
      </c>
      <c r="B45" s="329" t="s">
        <v>134</v>
      </c>
      <c r="C45" s="226">
        <f>C34+C39+C44</f>
        <v>2126</v>
      </c>
      <c r="D45" s="226">
        <f>D34+D39+D44</f>
        <v>2126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29</v>
      </c>
      <c r="D47" s="222">
        <v>29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819</v>
      </c>
      <c r="H48" s="223">
        <v>808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117054</v>
      </c>
      <c r="H49" s="225">
        <f>SUM(H43:H48)</f>
        <v>116164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1099</v>
      </c>
      <c r="D50" s="222">
        <v>1129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1128</v>
      </c>
      <c r="D51" s="226">
        <f>SUM(D47:D50)</f>
        <v>1158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580</v>
      </c>
      <c r="H52" s="223">
        <v>580</v>
      </c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14377</v>
      </c>
      <c r="H53" s="223">
        <v>14377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403</v>
      </c>
      <c r="H54" s="223">
        <v>403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459742</v>
      </c>
      <c r="D55" s="226">
        <f>D19+D20+D21+D27+D32+D45+D51+D53+D54</f>
        <v>462782</v>
      </c>
      <c r="E55" s="317" t="s">
        <v>169</v>
      </c>
      <c r="F55" s="341" t="s">
        <v>170</v>
      </c>
      <c r="G55" s="225">
        <f>G49+G51+G52+G53+G54</f>
        <v>132414</v>
      </c>
      <c r="H55" s="225">
        <f>H49+H51+H52+H53+H54</f>
        <v>131524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2243</v>
      </c>
      <c r="D58" s="222">
        <v>2109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501</v>
      </c>
      <c r="D59" s="222">
        <v>684</v>
      </c>
      <c r="E59" s="331" t="s">
        <v>178</v>
      </c>
      <c r="F59" s="322" t="s">
        <v>179</v>
      </c>
      <c r="G59" s="223">
        <v>5794</v>
      </c>
      <c r="H59" s="223">
        <v>12987</v>
      </c>
      <c r="M59" s="228"/>
    </row>
    <row r="60" spans="1:8" ht="15">
      <c r="A60" s="315" t="s">
        <v>180</v>
      </c>
      <c r="B60" s="321" t="s">
        <v>181</v>
      </c>
      <c r="C60" s="222">
        <v>2431</v>
      </c>
      <c r="D60" s="222">
        <v>787</v>
      </c>
      <c r="E60" s="317" t="s">
        <v>182</v>
      </c>
      <c r="F60" s="322" t="s">
        <v>183</v>
      </c>
      <c r="G60" s="223">
        <v>973</v>
      </c>
      <c r="H60" s="223">
        <v>1114</v>
      </c>
    </row>
    <row r="61" spans="1:18" ht="15">
      <c r="A61" s="315" t="s">
        <v>184</v>
      </c>
      <c r="B61" s="324" t="s">
        <v>185</v>
      </c>
      <c r="C61" s="222">
        <v>1791</v>
      </c>
      <c r="D61" s="222">
        <v>611</v>
      </c>
      <c r="E61" s="323" t="s">
        <v>186</v>
      </c>
      <c r="F61" s="352" t="s">
        <v>187</v>
      </c>
      <c r="G61" s="225">
        <f>SUM(G62:G68)</f>
        <v>41005</v>
      </c>
      <c r="H61" s="225">
        <f>SUM(H62:H68)</f>
        <v>11390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1950</v>
      </c>
      <c r="H62" s="223">
        <v>1501</v>
      </c>
    </row>
    <row r="63" spans="1:13" ht="15">
      <c r="A63" s="315" t="s">
        <v>192</v>
      </c>
      <c r="B63" s="321" t="s">
        <v>193</v>
      </c>
      <c r="C63" s="222">
        <v>74</v>
      </c>
      <c r="D63" s="222"/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7040</v>
      </c>
      <c r="D64" s="226">
        <f>SUM(D58:D63)</f>
        <v>4191</v>
      </c>
      <c r="E64" s="317" t="s">
        <v>197</v>
      </c>
      <c r="F64" s="322" t="s">
        <v>198</v>
      </c>
      <c r="G64" s="223">
        <v>10107</v>
      </c>
      <c r="H64" s="223">
        <v>5692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26258</v>
      </c>
      <c r="H65" s="223">
        <v>914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1682</v>
      </c>
      <c r="H66" s="223">
        <v>734</v>
      </c>
    </row>
    <row r="67" spans="1:8" ht="15">
      <c r="A67" s="315" t="s">
        <v>204</v>
      </c>
      <c r="B67" s="321" t="s">
        <v>205</v>
      </c>
      <c r="C67" s="222">
        <v>536</v>
      </c>
      <c r="D67" s="222">
        <v>513</v>
      </c>
      <c r="E67" s="317" t="s">
        <v>206</v>
      </c>
      <c r="F67" s="322" t="s">
        <v>207</v>
      </c>
      <c r="G67" s="223">
        <v>535</v>
      </c>
      <c r="H67" s="223">
        <v>180</v>
      </c>
    </row>
    <row r="68" spans="1:8" ht="15">
      <c r="A68" s="315" t="s">
        <v>208</v>
      </c>
      <c r="B68" s="321" t="s">
        <v>209</v>
      </c>
      <c r="C68" s="222">
        <v>9302</v>
      </c>
      <c r="D68" s="222">
        <v>5721</v>
      </c>
      <c r="E68" s="317" t="s">
        <v>210</v>
      </c>
      <c r="F68" s="322" t="s">
        <v>211</v>
      </c>
      <c r="G68" s="223">
        <v>473</v>
      </c>
      <c r="H68" s="223">
        <v>2369</v>
      </c>
    </row>
    <row r="69" spans="1:8" ht="15">
      <c r="A69" s="315" t="s">
        <v>212</v>
      </c>
      <c r="B69" s="321" t="s">
        <v>213</v>
      </c>
      <c r="C69" s="222">
        <v>1405</v>
      </c>
      <c r="D69" s="222">
        <v>893</v>
      </c>
      <c r="E69" s="331" t="s">
        <v>75</v>
      </c>
      <c r="F69" s="322" t="s">
        <v>214</v>
      </c>
      <c r="G69" s="223">
        <v>2811</v>
      </c>
      <c r="H69" s="223">
        <v>988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418</v>
      </c>
      <c r="D71" s="222">
        <v>302</v>
      </c>
      <c r="E71" s="333" t="s">
        <v>43</v>
      </c>
      <c r="F71" s="353" t="s">
        <v>221</v>
      </c>
      <c r="G71" s="232">
        <f>G59+G60+G61+G69+G70</f>
        <v>50583</v>
      </c>
      <c r="H71" s="232">
        <f>H59+H60+H61+H69+H70</f>
        <v>26479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371</v>
      </c>
      <c r="D72" s="222">
        <v>800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f>1352+742</f>
        <v>2094</v>
      </c>
      <c r="D74" s="222">
        <v>1270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14126</v>
      </c>
      <c r="D75" s="226">
        <f>SUM(D67:D74)</f>
        <v>9499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224</v>
      </c>
      <c r="H76" s="223">
        <v>224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50807</v>
      </c>
      <c r="H79" s="233">
        <f>H71+H74+H75+H76</f>
        <v>26703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582</v>
      </c>
      <c r="D87" s="222">
        <v>111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11656</v>
      </c>
      <c r="D88" s="222">
        <v>3691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32</v>
      </c>
      <c r="D89" s="222">
        <v>32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12270</v>
      </c>
      <c r="D91" s="226">
        <f>SUM(D87:D90)</f>
        <v>3834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33436</v>
      </c>
      <c r="D93" s="226">
        <f>D64+D75+D84+D91+D92</f>
        <v>17524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493178</v>
      </c>
      <c r="D94" s="235">
        <f>D93+D55</f>
        <v>480306</v>
      </c>
      <c r="E94" s="370" t="s">
        <v>267</v>
      </c>
      <c r="F94" s="371" t="s">
        <v>268</v>
      </c>
      <c r="G94" s="236">
        <f>G36+G39+G55+G79</f>
        <v>493178</v>
      </c>
      <c r="H94" s="236">
        <f>H36+H39+H55+H79</f>
        <v>480306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902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3" sqref="G13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903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4816</v>
      </c>
      <c r="D9" s="92">
        <v>3864</v>
      </c>
      <c r="E9" s="393" t="s">
        <v>282</v>
      </c>
      <c r="F9" s="395" t="s">
        <v>283</v>
      </c>
      <c r="G9" s="101">
        <v>2650</v>
      </c>
      <c r="H9" s="101">
        <v>3375</v>
      </c>
    </row>
    <row r="10" spans="1:8" ht="12">
      <c r="A10" s="393" t="s">
        <v>284</v>
      </c>
      <c r="B10" s="394" t="s">
        <v>285</v>
      </c>
      <c r="C10" s="92">
        <v>5542</v>
      </c>
      <c r="D10" s="92">
        <v>5637</v>
      </c>
      <c r="E10" s="393" t="s">
        <v>286</v>
      </c>
      <c r="F10" s="395" t="s">
        <v>287</v>
      </c>
      <c r="G10" s="101">
        <v>5396</v>
      </c>
      <c r="H10" s="101">
        <v>6679</v>
      </c>
    </row>
    <row r="11" spans="1:8" ht="12">
      <c r="A11" s="393" t="s">
        <v>288</v>
      </c>
      <c r="B11" s="394" t="s">
        <v>289</v>
      </c>
      <c r="C11" s="92">
        <v>8756</v>
      </c>
      <c r="D11" s="92">
        <v>8915</v>
      </c>
      <c r="E11" s="396" t="s">
        <v>290</v>
      </c>
      <c r="F11" s="395" t="s">
        <v>291</v>
      </c>
      <c r="G11" s="101">
        <v>9179</v>
      </c>
      <c r="H11" s="101">
        <v>10139</v>
      </c>
    </row>
    <row r="12" spans="1:8" ht="12">
      <c r="A12" s="393" t="s">
        <v>292</v>
      </c>
      <c r="B12" s="394" t="s">
        <v>293</v>
      </c>
      <c r="C12" s="92">
        <v>5130</v>
      </c>
      <c r="D12" s="92">
        <v>5017</v>
      </c>
      <c r="E12" s="396" t="s">
        <v>75</v>
      </c>
      <c r="F12" s="395" t="s">
        <v>294</v>
      </c>
      <c r="G12" s="101">
        <v>1422</v>
      </c>
      <c r="H12" s="101">
        <v>1323</v>
      </c>
    </row>
    <row r="13" spans="1:18" ht="12">
      <c r="A13" s="393" t="s">
        <v>295</v>
      </c>
      <c r="B13" s="394" t="s">
        <v>296</v>
      </c>
      <c r="C13" s="92">
        <v>799</v>
      </c>
      <c r="D13" s="92">
        <v>784</v>
      </c>
      <c r="E13" s="397" t="s">
        <v>48</v>
      </c>
      <c r="F13" s="398" t="s">
        <v>297</v>
      </c>
      <c r="G13" s="102">
        <f>SUM(G9:G12)</f>
        <v>18647</v>
      </c>
      <c r="H13" s="102">
        <f>SUM(H9:H12)</f>
        <v>21516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4089</v>
      </c>
      <c r="D14" s="92">
        <v>4253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-1096</v>
      </c>
      <c r="D15" s="93">
        <v>447</v>
      </c>
      <c r="E15" s="391" t="s">
        <v>302</v>
      </c>
      <c r="F15" s="400" t="s">
        <v>303</v>
      </c>
      <c r="G15" s="101">
        <v>2</v>
      </c>
      <c r="H15" s="101">
        <v>5</v>
      </c>
    </row>
    <row r="16" spans="1:8" ht="12">
      <c r="A16" s="393" t="s">
        <v>304</v>
      </c>
      <c r="B16" s="394" t="s">
        <v>305</v>
      </c>
      <c r="C16" s="93">
        <v>513</v>
      </c>
      <c r="D16" s="93">
        <v>546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28549</v>
      </c>
      <c r="D19" s="95">
        <f>SUM(D9:D15)+D16</f>
        <v>29463</v>
      </c>
      <c r="E19" s="403" t="s">
        <v>314</v>
      </c>
      <c r="F19" s="399" t="s">
        <v>315</v>
      </c>
      <c r="G19" s="101">
        <v>24</v>
      </c>
      <c r="H19" s="101">
        <v>97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>
        <v>113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>
        <v>17008</v>
      </c>
    </row>
    <row r="22" spans="1:8" ht="24">
      <c r="A22" s="390" t="s">
        <v>321</v>
      </c>
      <c r="B22" s="405" t="s">
        <v>322</v>
      </c>
      <c r="C22" s="92">
        <v>1762</v>
      </c>
      <c r="D22" s="92">
        <v>2669</v>
      </c>
      <c r="E22" s="403" t="s">
        <v>323</v>
      </c>
      <c r="F22" s="399" t="s">
        <v>324</v>
      </c>
      <c r="G22" s="101">
        <v>117</v>
      </c>
      <c r="H22" s="101">
        <v>145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/>
      <c r="D24" s="92">
        <v>0</v>
      </c>
      <c r="E24" s="397" t="s">
        <v>100</v>
      </c>
      <c r="F24" s="400" t="s">
        <v>331</v>
      </c>
      <c r="G24" s="102">
        <f>SUM(G19:G23)</f>
        <v>141</v>
      </c>
      <c r="H24" s="102">
        <f>SUM(H19:H23)</f>
        <v>17363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1762</v>
      </c>
      <c r="D26" s="95">
        <f>SUM(D22:D25)</f>
        <v>2669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30311</v>
      </c>
      <c r="D28" s="96">
        <f>D26+D19</f>
        <v>32132</v>
      </c>
      <c r="E28" s="190" t="s">
        <v>336</v>
      </c>
      <c r="F28" s="400" t="s">
        <v>337</v>
      </c>
      <c r="G28" s="102">
        <f>G13+G15+G24</f>
        <v>18790</v>
      </c>
      <c r="H28" s="102">
        <f>H13+H15+H24</f>
        <v>38884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6752</v>
      </c>
      <c r="E30" s="190" t="s">
        <v>340</v>
      </c>
      <c r="F30" s="400" t="s">
        <v>341</v>
      </c>
      <c r="G30" s="104">
        <f>IF((C28-G28)&gt;0,C28-G28,IF((C28-G28)=0,0,0))</f>
        <v>11521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30311</v>
      </c>
      <c r="D33" s="95">
        <f>D28+D31+D32</f>
        <v>32132</v>
      </c>
      <c r="E33" s="190" t="s">
        <v>351</v>
      </c>
      <c r="F33" s="400" t="s">
        <v>352</v>
      </c>
      <c r="G33" s="104">
        <f>G32+G31+G28</f>
        <v>18790</v>
      </c>
      <c r="H33" s="104">
        <f>H32+H31+H28</f>
        <v>38884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6752</v>
      </c>
      <c r="E34" s="409" t="s">
        <v>355</v>
      </c>
      <c r="F34" s="400" t="s">
        <v>356</v>
      </c>
      <c r="G34" s="102">
        <f>IF((C33-G33)&gt;0,C33-G33,0)</f>
        <v>11521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474</v>
      </c>
      <c r="D35" s="95">
        <f>D36+D37+D38</f>
        <v>521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474</v>
      </c>
      <c r="D36" s="92">
        <v>521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6231</v>
      </c>
      <c r="E39" s="416" t="s">
        <v>367</v>
      </c>
      <c r="F39" s="191" t="s">
        <v>368</v>
      </c>
      <c r="G39" s="105">
        <f>IF(C39&gt;0,0,G34+C35)</f>
        <v>11995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10</v>
      </c>
      <c r="H40" s="101">
        <v>11</v>
      </c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6231</v>
      </c>
      <c r="E41" s="190" t="s">
        <v>374</v>
      </c>
      <c r="F41" s="191" t="s">
        <v>375</v>
      </c>
      <c r="G41" s="104">
        <f>G39-G40</f>
        <v>11985</v>
      </c>
      <c r="H41" s="104">
        <f>H39-H40</f>
        <v>-11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30785</v>
      </c>
      <c r="D42" s="100">
        <f>D33+D35+D39</f>
        <v>38884</v>
      </c>
      <c r="E42" s="193" t="s">
        <v>378</v>
      </c>
      <c r="F42" s="194" t="s">
        <v>379</v>
      </c>
      <c r="G42" s="104">
        <f>G39+G33</f>
        <v>30785</v>
      </c>
      <c r="H42" s="104">
        <f>H39+H33</f>
        <v>38884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904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42117</v>
      </c>
      <c r="D10" s="106">
        <v>41532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-13009</v>
      </c>
      <c r="D11" s="106">
        <v>-15427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-3744</v>
      </c>
      <c r="D13" s="106">
        <v>-4274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-1256</v>
      </c>
      <c r="D14" s="106">
        <v>-1079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-2728</v>
      </c>
      <c r="D15" s="106">
        <v>-47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25</v>
      </c>
      <c r="D16" s="106">
        <v>4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-41</v>
      </c>
      <c r="D17" s="106">
        <v>-79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-3</v>
      </c>
      <c r="D18" s="106">
        <v>-5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290</v>
      </c>
      <c r="D19" s="106">
        <v>-269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21651</v>
      </c>
      <c r="D20" s="107">
        <f>SUM(D10:D19)</f>
        <v>20356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-5218</v>
      </c>
      <c r="D22" s="106">
        <v>-2585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>
        <v>18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-32</v>
      </c>
      <c r="D24" s="106">
        <v>-92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/>
      <c r="D25" s="106">
        <v>6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2</v>
      </c>
      <c r="D26" s="106">
        <v>131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</v>
      </c>
      <c r="D27" s="106">
        <v>-22611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>
        <v>22577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66</v>
      </c>
      <c r="D29" s="106">
        <v>25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>
        <v>-7775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-5184</v>
      </c>
      <c r="D32" s="107">
        <f>SUM(D22:D31)</f>
        <v>-10306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900</v>
      </c>
      <c r="D36" s="106">
        <v>22825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-6968</v>
      </c>
      <c r="D37" s="106">
        <v>-35373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-44</v>
      </c>
      <c r="D38" s="106">
        <v>-29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-1840</v>
      </c>
      <c r="D39" s="106">
        <v>-2520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-151</v>
      </c>
      <c r="D40" s="106">
        <v>-386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72</v>
      </c>
      <c r="D41" s="106">
        <v>69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-8031</v>
      </c>
      <c r="D42" s="107">
        <f>SUM(D34:D41)</f>
        <v>-15414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8436</v>
      </c>
      <c r="D43" s="107">
        <f>D42+D32+D20</f>
        <v>-5364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3458</v>
      </c>
      <c r="D44" s="200">
        <v>8822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11894</v>
      </c>
      <c r="D45" s="107">
        <f>D44+D43</f>
        <v>3458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12238</v>
      </c>
      <c r="D46" s="108">
        <v>3458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32</v>
      </c>
      <c r="D47" s="108">
        <v>48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4" sqref="A34:A35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890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903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83485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160390</v>
      </c>
      <c r="I11" s="110">
        <f>'справка №1-БАЛАНС'!H28+'справка №1-БАЛАНС'!H31</f>
        <v>69377</v>
      </c>
      <c r="J11" s="110">
        <f>'справка №1-БАЛАНС'!H29+'справка №1-БАЛАНС'!H32</f>
        <v>0</v>
      </c>
      <c r="K11" s="112"/>
      <c r="L11" s="457">
        <f>SUM(C11:K11)</f>
        <v>316468</v>
      </c>
      <c r="M11" s="110">
        <f>'справка №1-БАЛАНС'!H39</f>
        <v>5611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83485</v>
      </c>
      <c r="F15" s="113">
        <f t="shared" si="2"/>
        <v>479</v>
      </c>
      <c r="G15" s="113">
        <f t="shared" si="2"/>
        <v>0</v>
      </c>
      <c r="H15" s="113">
        <f t="shared" si="2"/>
        <v>160390</v>
      </c>
      <c r="I15" s="113">
        <f t="shared" si="2"/>
        <v>69377</v>
      </c>
      <c r="J15" s="113">
        <f t="shared" si="2"/>
        <v>0</v>
      </c>
      <c r="K15" s="113">
        <f t="shared" si="2"/>
        <v>0</v>
      </c>
      <c r="L15" s="457">
        <f t="shared" si="1"/>
        <v>316468</v>
      </c>
      <c r="M15" s="113">
        <f t="shared" si="2"/>
        <v>5611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-11985</v>
      </c>
      <c r="K16" s="112"/>
      <c r="L16" s="457">
        <f t="shared" si="1"/>
        <v>-11985</v>
      </c>
      <c r="M16" s="112">
        <v>-10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-120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>
        <v>-120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-5</v>
      </c>
      <c r="I28" s="112"/>
      <c r="J28" s="112"/>
      <c r="K28" s="112"/>
      <c r="L28" s="457">
        <f t="shared" si="1"/>
        <v>-5</v>
      </c>
      <c r="M28" s="112">
        <v>-2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83485</v>
      </c>
      <c r="F29" s="111">
        <f t="shared" si="6"/>
        <v>479</v>
      </c>
      <c r="G29" s="111">
        <f t="shared" si="6"/>
        <v>0</v>
      </c>
      <c r="H29" s="111">
        <f t="shared" si="6"/>
        <v>160385</v>
      </c>
      <c r="I29" s="111">
        <f t="shared" si="6"/>
        <v>69377</v>
      </c>
      <c r="J29" s="111">
        <f>J11+J17+J20+J21+J24+J28+J27+J16</f>
        <v>-11985</v>
      </c>
      <c r="K29" s="111">
        <f t="shared" si="6"/>
        <v>0</v>
      </c>
      <c r="L29" s="457">
        <f t="shared" si="1"/>
        <v>304478</v>
      </c>
      <c r="M29" s="111">
        <f>M11+M17+M20+M21+M24+M28+M27+M16</f>
        <v>5479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83485</v>
      </c>
      <c r="F32" s="111">
        <f t="shared" si="7"/>
        <v>479</v>
      </c>
      <c r="G32" s="111">
        <f t="shared" si="7"/>
        <v>0</v>
      </c>
      <c r="H32" s="111">
        <f t="shared" si="7"/>
        <v>160385</v>
      </c>
      <c r="I32" s="111">
        <f t="shared" si="7"/>
        <v>69377</v>
      </c>
      <c r="J32" s="111">
        <f t="shared" si="7"/>
        <v>-11985</v>
      </c>
      <c r="K32" s="111">
        <f t="shared" si="7"/>
        <v>0</v>
      </c>
      <c r="L32" s="457">
        <f t="shared" si="1"/>
        <v>304478</v>
      </c>
      <c r="M32" s="111">
        <f>M29+M30+M31</f>
        <v>5479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905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22" sqref="B22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60570</v>
      </c>
      <c r="E9" s="261"/>
      <c r="F9" s="261"/>
      <c r="G9" s="127">
        <f>D9+E9-F9</f>
        <v>60570</v>
      </c>
      <c r="H9" s="117"/>
      <c r="I9" s="117"/>
      <c r="J9" s="127">
        <f>G9+H9-I9</f>
        <v>60570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60570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318936</v>
      </c>
      <c r="E10" s="261">
        <v>85</v>
      </c>
      <c r="F10" s="261"/>
      <c r="G10" s="127">
        <f aca="true" t="shared" si="2" ref="G10:G40">D10+E10-F10</f>
        <v>319021</v>
      </c>
      <c r="H10" s="117"/>
      <c r="I10" s="117"/>
      <c r="J10" s="127">
        <f aca="true" t="shared" si="3" ref="J10:J40">G10+H10-I10</f>
        <v>319021</v>
      </c>
      <c r="K10" s="117">
        <v>25942</v>
      </c>
      <c r="L10" s="117">
        <v>3455</v>
      </c>
      <c r="M10" s="117"/>
      <c r="N10" s="127">
        <f>K10+L10-M10</f>
        <v>29397</v>
      </c>
      <c r="O10" s="117"/>
      <c r="P10" s="117"/>
      <c r="Q10" s="127">
        <f t="shared" si="0"/>
        <v>29397</v>
      </c>
      <c r="R10" s="127">
        <f t="shared" si="1"/>
        <v>289624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33712</v>
      </c>
      <c r="E11" s="261">
        <v>251</v>
      </c>
      <c r="F11" s="261">
        <v>15</v>
      </c>
      <c r="G11" s="127">
        <f t="shared" si="2"/>
        <v>33948</v>
      </c>
      <c r="H11" s="117"/>
      <c r="I11" s="117"/>
      <c r="J11" s="127">
        <f t="shared" si="3"/>
        <v>33948</v>
      </c>
      <c r="K11" s="117">
        <v>21641</v>
      </c>
      <c r="L11" s="117">
        <v>1939</v>
      </c>
      <c r="M11" s="117"/>
      <c r="N11" s="127">
        <f aca="true" t="shared" si="4" ref="N11:N40">K11+L11-M11</f>
        <v>23580</v>
      </c>
      <c r="O11" s="117"/>
      <c r="P11" s="117"/>
      <c r="Q11" s="127">
        <f t="shared" si="0"/>
        <v>23580</v>
      </c>
      <c r="R11" s="127">
        <f t="shared" si="1"/>
        <v>10368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57227</v>
      </c>
      <c r="E12" s="261">
        <v>174</v>
      </c>
      <c r="F12" s="261"/>
      <c r="G12" s="127">
        <f t="shared" si="2"/>
        <v>57401</v>
      </c>
      <c r="H12" s="117"/>
      <c r="I12" s="117"/>
      <c r="J12" s="127">
        <f t="shared" si="3"/>
        <v>57401</v>
      </c>
      <c r="K12" s="117">
        <v>21168</v>
      </c>
      <c r="L12" s="117">
        <v>1254</v>
      </c>
      <c r="M12" s="117"/>
      <c r="N12" s="127">
        <f t="shared" si="4"/>
        <v>22422</v>
      </c>
      <c r="O12" s="117"/>
      <c r="P12" s="117"/>
      <c r="Q12" s="127">
        <f t="shared" si="0"/>
        <v>22422</v>
      </c>
      <c r="R12" s="127">
        <f t="shared" si="1"/>
        <v>34979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5466</v>
      </c>
      <c r="E13" s="261">
        <v>232</v>
      </c>
      <c r="F13" s="261">
        <v>148</v>
      </c>
      <c r="G13" s="127">
        <f t="shared" si="2"/>
        <v>5550</v>
      </c>
      <c r="H13" s="117"/>
      <c r="I13" s="117"/>
      <c r="J13" s="127">
        <f t="shared" si="3"/>
        <v>5550</v>
      </c>
      <c r="K13" s="117">
        <v>3676</v>
      </c>
      <c r="L13" s="117">
        <v>264</v>
      </c>
      <c r="M13" s="117">
        <v>127</v>
      </c>
      <c r="N13" s="127">
        <f t="shared" si="4"/>
        <v>3813</v>
      </c>
      <c r="O13" s="117"/>
      <c r="P13" s="117"/>
      <c r="Q13" s="127">
        <f t="shared" si="0"/>
        <v>3813</v>
      </c>
      <c r="R13" s="127">
        <f t="shared" si="1"/>
        <v>1737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29879</v>
      </c>
      <c r="E14" s="612">
        <v>143</v>
      </c>
      <c r="F14" s="612">
        <v>39</v>
      </c>
      <c r="G14" s="127">
        <f t="shared" si="2"/>
        <v>29983</v>
      </c>
      <c r="H14" s="117"/>
      <c r="I14" s="117"/>
      <c r="J14" s="127">
        <f t="shared" si="3"/>
        <v>29983</v>
      </c>
      <c r="K14" s="117">
        <v>20435</v>
      </c>
      <c r="L14" s="117">
        <v>1611</v>
      </c>
      <c r="M14" s="117"/>
      <c r="N14" s="127">
        <f t="shared" si="4"/>
        <v>22046</v>
      </c>
      <c r="O14" s="117"/>
      <c r="P14" s="117"/>
      <c r="Q14" s="127">
        <f t="shared" si="0"/>
        <v>22046</v>
      </c>
      <c r="R14" s="127">
        <f t="shared" si="1"/>
        <v>7937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16341</v>
      </c>
      <c r="E15" s="261">
        <v>4921</v>
      </c>
      <c r="F15" s="261"/>
      <c r="G15" s="127">
        <f t="shared" si="2"/>
        <v>21262</v>
      </c>
      <c r="H15" s="117"/>
      <c r="I15" s="117"/>
      <c r="J15" s="127">
        <f t="shared" si="3"/>
        <v>21262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21262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522131</v>
      </c>
      <c r="E17" s="266">
        <f aca="true" t="shared" si="7" ref="E17:P17">SUM(E9:E16)</f>
        <v>5806</v>
      </c>
      <c r="F17" s="266">
        <f t="shared" si="7"/>
        <v>202</v>
      </c>
      <c r="G17" s="127">
        <f t="shared" si="2"/>
        <v>527735</v>
      </c>
      <c r="H17" s="128">
        <f t="shared" si="7"/>
        <v>0</v>
      </c>
      <c r="I17" s="128">
        <f t="shared" si="7"/>
        <v>0</v>
      </c>
      <c r="J17" s="127">
        <f t="shared" si="3"/>
        <v>527735</v>
      </c>
      <c r="K17" s="128">
        <f>SUM(K9:K16)</f>
        <v>92862</v>
      </c>
      <c r="L17" s="128">
        <f>SUM(L9:L16)</f>
        <v>8523</v>
      </c>
      <c r="M17" s="128">
        <f t="shared" si="7"/>
        <v>127</v>
      </c>
      <c r="N17" s="127">
        <f t="shared" si="4"/>
        <v>101258</v>
      </c>
      <c r="O17" s="128">
        <f t="shared" si="7"/>
        <v>0</v>
      </c>
      <c r="P17" s="128">
        <f t="shared" si="7"/>
        <v>0</v>
      </c>
      <c r="Q17" s="127">
        <f t="shared" si="5"/>
        <v>101258</v>
      </c>
      <c r="R17" s="127">
        <f t="shared" si="6"/>
        <v>426477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10624</v>
      </c>
      <c r="E18" s="259"/>
      <c r="F18" s="259">
        <v>85</v>
      </c>
      <c r="G18" s="127">
        <f t="shared" si="2"/>
        <v>10539</v>
      </c>
      <c r="H18" s="115"/>
      <c r="I18" s="115"/>
      <c r="J18" s="127">
        <f t="shared" si="3"/>
        <v>10539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10539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>
        <v>52</v>
      </c>
      <c r="F21" s="261"/>
      <c r="G21" s="127">
        <f t="shared" si="2"/>
        <v>206</v>
      </c>
      <c r="H21" s="117"/>
      <c r="I21" s="117"/>
      <c r="J21" s="127">
        <f t="shared" si="3"/>
        <v>206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52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2563</v>
      </c>
      <c r="E22" s="261">
        <v>1</v>
      </c>
      <c r="F22" s="261"/>
      <c r="G22" s="127">
        <f t="shared" si="2"/>
        <v>2564</v>
      </c>
      <c r="H22" s="117"/>
      <c r="I22" s="117"/>
      <c r="J22" s="127">
        <f t="shared" si="3"/>
        <v>2564</v>
      </c>
      <c r="K22" s="117">
        <v>1835</v>
      </c>
      <c r="L22" s="117">
        <v>131</v>
      </c>
      <c r="M22" s="117"/>
      <c r="N22" s="127">
        <f t="shared" si="4"/>
        <v>1966</v>
      </c>
      <c r="O22" s="117"/>
      <c r="P22" s="117"/>
      <c r="Q22" s="127">
        <f t="shared" si="5"/>
        <v>1966</v>
      </c>
      <c r="R22" s="127">
        <f t="shared" si="6"/>
        <v>598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2001</v>
      </c>
      <c r="E24" s="261">
        <v>47</v>
      </c>
      <c r="F24" s="261"/>
      <c r="G24" s="127">
        <f t="shared" si="2"/>
        <v>2048</v>
      </c>
      <c r="H24" s="117"/>
      <c r="I24" s="117"/>
      <c r="J24" s="127">
        <f t="shared" si="3"/>
        <v>2048</v>
      </c>
      <c r="K24" s="117">
        <v>728</v>
      </c>
      <c r="L24" s="117">
        <v>102</v>
      </c>
      <c r="M24" s="117"/>
      <c r="N24" s="127">
        <f t="shared" si="4"/>
        <v>830</v>
      </c>
      <c r="O24" s="117"/>
      <c r="P24" s="117"/>
      <c r="Q24" s="127">
        <f t="shared" si="5"/>
        <v>830</v>
      </c>
      <c r="R24" s="127">
        <f t="shared" si="6"/>
        <v>1218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4718</v>
      </c>
      <c r="E25" s="262">
        <f aca="true" t="shared" si="8" ref="E25:P25">SUM(E21:E24)</f>
        <v>100</v>
      </c>
      <c r="F25" s="262">
        <f t="shared" si="8"/>
        <v>0</v>
      </c>
      <c r="G25" s="119">
        <f t="shared" si="2"/>
        <v>4818</v>
      </c>
      <c r="H25" s="118">
        <f t="shared" si="8"/>
        <v>0</v>
      </c>
      <c r="I25" s="118">
        <f t="shared" si="8"/>
        <v>0</v>
      </c>
      <c r="J25" s="119">
        <f t="shared" si="3"/>
        <v>4818</v>
      </c>
      <c r="K25" s="118">
        <f t="shared" si="8"/>
        <v>2717</v>
      </c>
      <c r="L25" s="118">
        <f t="shared" si="8"/>
        <v>233</v>
      </c>
      <c r="M25" s="118">
        <f t="shared" si="8"/>
        <v>0</v>
      </c>
      <c r="N25" s="119">
        <f t="shared" si="4"/>
        <v>2950</v>
      </c>
      <c r="O25" s="118">
        <f t="shared" si="8"/>
        <v>0</v>
      </c>
      <c r="P25" s="118">
        <f t="shared" si="8"/>
        <v>0</v>
      </c>
      <c r="Q25" s="119">
        <f t="shared" si="5"/>
        <v>2950</v>
      </c>
      <c r="R25" s="119">
        <f t="shared" si="6"/>
        <v>1868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2126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2126</v>
      </c>
      <c r="H27" s="123">
        <f t="shared" si="9"/>
        <v>0</v>
      </c>
      <c r="I27" s="123">
        <f t="shared" si="9"/>
        <v>0</v>
      </c>
      <c r="J27" s="124">
        <f t="shared" si="3"/>
        <v>2126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2126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1091</v>
      </c>
      <c r="E30" s="261"/>
      <c r="F30" s="261"/>
      <c r="G30" s="127">
        <f t="shared" si="2"/>
        <v>1091</v>
      </c>
      <c r="H30" s="125"/>
      <c r="I30" s="125"/>
      <c r="J30" s="127">
        <f t="shared" si="3"/>
        <v>1091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1091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2126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2126</v>
      </c>
      <c r="H38" s="128">
        <f t="shared" si="13"/>
        <v>0</v>
      </c>
      <c r="I38" s="128">
        <f t="shared" si="13"/>
        <v>0</v>
      </c>
      <c r="J38" s="127">
        <f t="shared" si="3"/>
        <v>2126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2126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546579</v>
      </c>
      <c r="E40" s="508">
        <f aca="true" t="shared" si="14" ref="E40:P40">E17++E25+E38+E39</f>
        <v>5906</v>
      </c>
      <c r="F40" s="508">
        <f t="shared" si="14"/>
        <v>202</v>
      </c>
      <c r="G40" s="127">
        <f t="shared" si="2"/>
        <v>552283</v>
      </c>
      <c r="H40" s="483">
        <f t="shared" si="14"/>
        <v>0</v>
      </c>
      <c r="I40" s="483">
        <f t="shared" si="14"/>
        <v>0</v>
      </c>
      <c r="J40" s="127">
        <f t="shared" si="3"/>
        <v>552283</v>
      </c>
      <c r="K40" s="483">
        <f t="shared" si="14"/>
        <v>95579</v>
      </c>
      <c r="L40" s="483">
        <f t="shared" si="14"/>
        <v>8756</v>
      </c>
      <c r="M40" s="483">
        <f t="shared" si="14"/>
        <v>127</v>
      </c>
      <c r="N40" s="127">
        <f t="shared" si="4"/>
        <v>104208</v>
      </c>
      <c r="O40" s="483">
        <f t="shared" si="14"/>
        <v>0</v>
      </c>
      <c r="P40" s="483">
        <f t="shared" si="14"/>
        <v>0</v>
      </c>
      <c r="Q40" s="127">
        <f t="shared" si="10"/>
        <v>104208</v>
      </c>
      <c r="R40" s="127">
        <f t="shared" si="11"/>
        <v>448075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883</v>
      </c>
      <c r="I44" s="480"/>
      <c r="J44" s="480"/>
      <c r="K44" s="469"/>
      <c r="L44" s="469"/>
      <c r="M44" s="469"/>
      <c r="N44" s="469"/>
      <c r="O44" s="469"/>
      <c r="P44" s="468" t="s">
        <v>884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899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29</v>
      </c>
      <c r="D11" s="181">
        <f>SUM(D12:D14)</f>
        <v>0</v>
      </c>
      <c r="E11" s="182">
        <f>SUM(E12:E14)</f>
        <v>29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>
        <v>29</v>
      </c>
      <c r="D12" s="169"/>
      <c r="E12" s="182">
        <f aca="true" t="shared" si="0" ref="E12:E42">C12-D12</f>
        <v>29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1099</v>
      </c>
      <c r="D16" s="181">
        <f>+D17+D18</f>
        <v>0</v>
      </c>
      <c r="E16" s="182">
        <f t="shared" si="0"/>
        <v>1099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1099</v>
      </c>
      <c r="D18" s="169"/>
      <c r="E18" s="182">
        <f t="shared" si="0"/>
        <v>1099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1128</v>
      </c>
      <c r="D19" s="165">
        <f>D11+D15+D16</f>
        <v>0</v>
      </c>
      <c r="E19" s="180">
        <f>E11+E15+E16</f>
        <v>1128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564</v>
      </c>
      <c r="D24" s="181">
        <f>SUM(D25:D27)</f>
        <v>564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120</v>
      </c>
      <c r="D26" s="169">
        <v>120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444</v>
      </c>
      <c r="D27" s="169">
        <v>444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9274</v>
      </c>
      <c r="D28" s="169">
        <v>9274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1405</v>
      </c>
      <c r="D29" s="169">
        <v>1405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418</v>
      </c>
      <c r="D31" s="169">
        <v>418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371</v>
      </c>
      <c r="D33" s="166">
        <f>SUM(D34:D37)</f>
        <v>371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333</v>
      </c>
      <c r="D35" s="169">
        <v>333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>
        <v>38</v>
      </c>
      <c r="D37" s="169">
        <v>38</v>
      </c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2094</v>
      </c>
      <c r="D38" s="166">
        <f>SUM(D39:D42)</f>
        <v>2094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2094</v>
      </c>
      <c r="D42" s="169">
        <v>2094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14126</v>
      </c>
      <c r="D43" s="165">
        <f>D24+D28+D29+D31+D30+D32+D33+D38</f>
        <v>14126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15254</v>
      </c>
      <c r="D44" s="164">
        <f>D43+D21+D19+D9</f>
        <v>14126</v>
      </c>
      <c r="E44" s="180">
        <f>E43+E21+E19+E9</f>
        <v>1128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6721</v>
      </c>
      <c r="D52" s="164">
        <f>SUM(D53:D55)</f>
        <v>0</v>
      </c>
      <c r="E52" s="181">
        <f>C52-D52</f>
        <v>6721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6721</v>
      </c>
      <c r="D53" s="169"/>
      <c r="E53" s="181">
        <f>C53-D53</f>
        <v>6721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109514</v>
      </c>
      <c r="D56" s="164">
        <f>D57+D59</f>
        <v>0</v>
      </c>
      <c r="E56" s="181">
        <f t="shared" si="1"/>
        <v>109514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109514</v>
      </c>
      <c r="D57" s="169"/>
      <c r="E57" s="181">
        <f t="shared" si="1"/>
        <v>109514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819</v>
      </c>
      <c r="D64" s="169"/>
      <c r="E64" s="181">
        <f t="shared" si="1"/>
        <v>819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117054</v>
      </c>
      <c r="D66" s="164">
        <f>D52+D56+D61+D62+D63+D64</f>
        <v>0</v>
      </c>
      <c r="E66" s="181">
        <f t="shared" si="1"/>
        <v>117054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1950</v>
      </c>
      <c r="D71" s="166">
        <f>SUM(D72:D74)</f>
        <v>1950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318</v>
      </c>
      <c r="D72" s="169">
        <v>318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995</v>
      </c>
      <c r="D73" s="169">
        <v>995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>
        <v>637</v>
      </c>
      <c r="D74" s="169">
        <v>637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5794</v>
      </c>
      <c r="D75" s="164">
        <f>D76+D78</f>
        <v>5794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5794</v>
      </c>
      <c r="D76" s="169">
        <v>5794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973</v>
      </c>
      <c r="D80" s="164">
        <f>SUM(D81:D84)</f>
        <v>973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973</v>
      </c>
      <c r="D84" s="169">
        <v>973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39055</v>
      </c>
      <c r="D85" s="165">
        <f>SUM(D86:D90)+D94</f>
        <v>39055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10107</v>
      </c>
      <c r="D87" s="169">
        <v>10107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26258</v>
      </c>
      <c r="D88" s="169">
        <v>26258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1682</v>
      </c>
      <c r="D89" s="169">
        <v>1682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473</v>
      </c>
      <c r="D90" s="164">
        <f>SUM(D91:D93)</f>
        <v>473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184</v>
      </c>
      <c r="D92" s="169">
        <v>184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289</v>
      </c>
      <c r="D93" s="169">
        <v>289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535</v>
      </c>
      <c r="D94" s="169">
        <v>535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2811</v>
      </c>
      <c r="D95" s="169">
        <v>2811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50583</v>
      </c>
      <c r="D96" s="165">
        <f>D85+D80+D75+D71+D95</f>
        <v>50583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167637</v>
      </c>
      <c r="D97" s="165">
        <f>D96+D68+D66</f>
        <v>50583</v>
      </c>
      <c r="E97" s="165">
        <f>E96+E68+E66</f>
        <v>117054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40413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6" sqref="A6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904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2126</v>
      </c>
      <c r="G12" s="156"/>
      <c r="H12" s="156"/>
      <c r="I12" s="142">
        <f aca="true" t="shared" si="0" ref="I12:I25">F12+G12+H12</f>
        <v>2126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2126</v>
      </c>
      <c r="G17" s="269">
        <f t="shared" si="1"/>
        <v>0</v>
      </c>
      <c r="H17" s="269">
        <f t="shared" si="1"/>
        <v>0</v>
      </c>
      <c r="I17" s="269">
        <f t="shared" si="1"/>
        <v>2126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906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907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885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898</v>
      </c>
      <c r="B17" s="78"/>
      <c r="C17" s="605">
        <v>200</v>
      </c>
      <c r="D17" s="606">
        <v>100</v>
      </c>
      <c r="E17" s="581"/>
      <c r="F17" s="597">
        <f t="shared" si="0"/>
        <v>200</v>
      </c>
    </row>
    <row r="18" spans="1:6" ht="12.75">
      <c r="A18" s="77" t="s">
        <v>886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887</v>
      </c>
      <c r="B19" s="78"/>
      <c r="C19" s="605">
        <v>6195</v>
      </c>
      <c r="D19" s="606">
        <v>60</v>
      </c>
      <c r="E19" s="581"/>
      <c r="F19" s="597">
        <f t="shared" si="0"/>
        <v>6195</v>
      </c>
    </row>
    <row r="20" spans="1:6" ht="12.75">
      <c r="A20" s="77" t="s">
        <v>888</v>
      </c>
      <c r="B20" s="78"/>
      <c r="C20" s="605">
        <v>4720</v>
      </c>
      <c r="D20" s="606">
        <v>100</v>
      </c>
      <c r="E20" s="581"/>
      <c r="F20" s="597">
        <f t="shared" si="0"/>
        <v>4720</v>
      </c>
    </row>
    <row r="21" spans="1:6" ht="12.75">
      <c r="A21" s="77" t="s">
        <v>891</v>
      </c>
      <c r="B21" s="81"/>
      <c r="C21" s="605">
        <v>22627</v>
      </c>
      <c r="D21" s="606">
        <v>99.99</v>
      </c>
      <c r="E21" s="607">
        <v>22627</v>
      </c>
      <c r="F21" s="597">
        <f t="shared" si="0"/>
        <v>0</v>
      </c>
    </row>
    <row r="22" spans="1:6" ht="12" customHeight="1">
      <c r="A22" s="77" t="s">
        <v>897</v>
      </c>
      <c r="B22" s="78"/>
      <c r="C22" s="605">
        <v>2560</v>
      </c>
      <c r="D22" s="606">
        <v>70</v>
      </c>
      <c r="E22" s="581"/>
      <c r="F22" s="597">
        <f t="shared" si="0"/>
        <v>2560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46272.248</v>
      </c>
      <c r="D24" s="595"/>
      <c r="E24" s="271">
        <f>SUM(E12:E23)</f>
        <v>22627</v>
      </c>
      <c r="F24" s="598">
        <f>SUM(F12:F23)</f>
        <v>23645.248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892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893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894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895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877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878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896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48399.188</v>
      </c>
      <c r="D71" s="595"/>
      <c r="E71" s="271">
        <f>E70+E56+E41+E24</f>
        <v>23644</v>
      </c>
      <c r="F71" s="598">
        <f>F70+F56+F41+F24</f>
        <v>24755.188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880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879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889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908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881</v>
      </c>
      <c r="D144" s="88"/>
      <c r="E144" s="88" t="s">
        <v>882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2010-08-23T09:20:20Z</cp:lastPrinted>
  <dcterms:created xsi:type="dcterms:W3CDTF">2000-06-29T12:02:40Z</dcterms:created>
  <dcterms:modified xsi:type="dcterms:W3CDTF">2010-08-26T14:32:38Z</dcterms:modified>
  <cp:category/>
  <cp:version/>
  <cp:contentType/>
  <cp:contentStatus/>
</cp:coreProperties>
</file>