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<sst xmlns="http://schemas.openxmlformats.org/spreadsheetml/2006/main" count="1060" uniqueCount="869">
  <si>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</si>
  <si>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</si>
  <si>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</si>
  <si>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</si>
  <si>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</si>
  <si>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</si>
  <si>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</si>
  <si>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</si>
  <si>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</si>
  <si>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</si>
  <si>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</si>
  <si>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</si>
  <si>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</si>
  <si>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</si>
  <si>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</si>
  <si>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</si>
  <si>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</si>
  <si>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</si>
  <si>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</si>
  <si>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</si>
  <si>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</si>
  <si>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</si>
  <si>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</si>
  <si>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</si>
  <si>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</si>
  <si>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</si>
  <si>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</si>
  <si>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</si>
  <si>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</si>
  <si>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</si>
  <si>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</si>
  <si>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</si>
  <si>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</si>
  <si>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</si>
  <si>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</si>
  <si>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</si>
  <si>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</si>
  <si>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</si>
  <si>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</si>
  <si>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</si>
  <si>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</si>
  <si>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</si>
  <si>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</si>
  <si>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</si>
  <si>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</si>
  <si>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</si>
  <si>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</si>
  <si>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</si>
  <si>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</si>
  <si>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</si>
  <si>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</si>
  <si>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</si>
  <si>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</si>
  <si>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</si>
  <si>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</si>
  <si>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</si>
  <si>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</si>
  <si>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</si>
  <si>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</si>
  <si>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</si>
  <si>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</si>
  <si>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</si>
  <si>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</si>
  <si>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</si>
  <si>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</si>
  <si>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</si>
  <si>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</si>
  <si>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</si>
  <si>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</si>
  <si>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</si>
  <si>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</si>
  <si>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</si>
  <si>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</si>
  <si>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</si>
  <si>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</si>
  <si>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</si>
  <si>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</si>
  <si>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</si>
  <si>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</si>
  <si>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</si>
  <si>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</si>
  <si>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</si>
  <si>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</si>
  <si>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</si>
  <si>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</si>
  <si>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</si>
  <si>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</si>
  <si>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</si>
  <si>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</si>
  <si>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</si>
  <si>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</si>
  <si>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</si>
  <si>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</si>
  <si>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</si>
  <si>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</si>
  <si>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</si>
  <si>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</si>
  <si>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</si>
  <si>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</si>
  <si>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</si>
  <si>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</si>
  <si>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</si>
  <si>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</si>
  <si>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</si>
  <si>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</si>
  <si>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</si>
  <si>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</si>
  <si>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</si>
  <si>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</si>
  <si>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</si>
  <si>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</si>
  <si>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</si>
  <si>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</si>
  <si>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</si>
  <si>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</si>
  <si>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</si>
  <si>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</si>
  <si>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</si>
  <si>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</si>
  <si>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</si>
  <si>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</si>
  <si>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</si>
  <si>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</si>
  <si>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</si>
  <si>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</si>
  <si>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</si>
  <si>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</si>
  <si>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</si>
  <si>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</si>
  <si>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</si>
  <si>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</si>
  <si>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</si>
  <si>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</si>
  <si>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</si>
  <si>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</si>
  <si>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</si>
  <si>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</si>
  <si>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</si>
  <si>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</si>
  <si>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</si>
  <si>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</si>
  <si>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</si>
  <si>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</si>
  <si>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</si>
  <si>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</si>
  <si>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</si>
  <si>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</si>
  <si>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</si>
  <si>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</si>
  <si>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</si>
  <si>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</si>
  <si>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</si>
  <si>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</si>
  <si>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</si>
  <si>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</si>
  <si>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</si>
  <si>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</si>
  <si>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</si>
  <si>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</si>
  <si>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</si>
  <si>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</si>
  <si>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</si>
  <si>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</si>
  <si>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</si>
  <si>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</si>
  <si>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</si>
  <si>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</si>
  <si>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</si>
  <si>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</si>
  <si>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</si>
  <si>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</si>
  <si>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</si>
  <si>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</si>
  <si>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</si>
  <si>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</si>
  <si>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</si>
  <si>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</si>
  <si>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</si>
  <si>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</si>
  <si>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</si>
  <si>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</si>
  <si>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</si>
  <si>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</si>
  <si>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</si>
  <si>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</si>
  <si>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</si>
  <si>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</si>
  <si>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</si>
  <si>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</si>
  <si>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</si>
  <si>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</si>
  <si>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</si>
  <si>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</si>
  <si>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</si>
  <si>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</si>
  <si>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</si>
  <si>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</si>
  <si>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</si>
  <si>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</si>
  <si>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</si>
  <si>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</si>
  <si>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</si>
  <si>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</si>
  <si>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</si>
  <si>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</si>
  <si>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</si>
  <si>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</si>
  <si>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</si>
  <si>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</si>
  <si>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</si>
  <si>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</si>
  <si>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</si>
  <si>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</si>
  <si>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</si>
  <si>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</si>
  <si>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</si>
  <si>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</si>
  <si>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</si>
  <si>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</si>
  <si>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</si>
  <si>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</si>
  <si>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</si>
  <si>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</si>
  <si>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</si>
  <si>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</si>
  <si>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</si>
  <si>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</si>
  <si>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</si>
  <si>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</si>
  <si>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</si>
  <si>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</si>
  <si>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</si>
  <si>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</si>
  <si>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</si>
  <si>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</si>
  <si>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</si>
  <si>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</si>
  <si>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</si>
  <si>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</si>
  <si>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</si>
  <si>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</si>
  <si>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</si>
  <si>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</si>
  <si>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</si>
  <si>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</si>
  <si>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</si>
  <si>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</si>
  <si>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</si>
  <si>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</si>
  <si>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</si>
  <si>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</si>
  <si>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</si>
  <si>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</si>
  <si>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</si>
  <si>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</si>
  <si>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</si>
  <si>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</si>
  <si>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</si>
  <si>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</si>
  <si>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</si>
  <si>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</si>
  <si>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</si>
  <si>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</si>
  <si>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</si>
  <si>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</si>
  <si>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</si>
  <si>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</si>
  <si>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</si>
  <si>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</si>
  <si>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</si>
  <si>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</si>
  <si>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</si>
  <si>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</si>
  <si>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</si>
  <si>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</si>
  <si>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</si>
  <si>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</si>
  <si>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</si>
  <si>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</si>
  <si>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</si>
  <si>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</si>
  <si>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</si>
  <si>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</si>
  <si>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</si>
  <si>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</si>
  <si>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</si>
  <si>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</si>
  <si>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</si>
  <si>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</si>
  <si>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</si>
  <si>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</si>
  <si>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</si>
  <si>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</si>
  <si>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</si>
  <si>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</si>
  <si>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</si>
  <si>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</si>
  <si>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</si>
  <si>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</si>
  <si>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</si>
  <si>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</si>
  <si>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</si>
  <si>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</si>
  <si>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</si>
  <si>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</si>
  <si>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</si>
  <si>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</si>
  <si>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</si>
  <si>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</si>
  <si>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</si>
  <si>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</si>
  <si>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</si>
  <si>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</si>
  <si>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</si>
  <si>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</si>
  <si>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</si>
  <si>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</si>
  <si>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</si>
  <si>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</si>
  <si>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</si>
  <si>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</si>
  <si>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</si>
  <si>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</si>
  <si>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</si>
  <si>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</si>
  <si>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</si>
  <si>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</si>
  <si>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</si>
  <si>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</si>
  <si>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</si>
  <si>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</si>
  <si>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</si>
  <si>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</si>
  <si>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</si>
  <si>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</si>
  <si>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</si>
  <si>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</si>
  <si>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</si>
  <si>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</si>
  <si>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</si>
  <si>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</si>
  <si>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</si>
  <si>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</si>
  <si>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</si>
  <si>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</si>
  <si>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</si>
  <si>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</si>
  <si>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</si>
  <si>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</si>
  <si>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</si>
  <si>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</si>
  <si>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</si>
  <si>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</si>
  <si>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</si>
  <si>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</si>
  <si>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</si>
  <si>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</si>
  <si>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</si>
  <si>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</si>
  <si>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</si>
  <si>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</si>
  <si>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</si>
  <si>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</si>
  <si>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</si>
  <si>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</si>
  <si>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</si>
  <si>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</si>
  <si>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</si>
  <si>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</si>
  <si>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</si>
  <si>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</si>
  <si>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</si>
  <si>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</si>
  <si>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</si>
  <si>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</si>
  <si>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</si>
  <si>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</si>
  <si>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</si>
  <si>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</si>
  <si>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</si>
  <si>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</si>
  <si>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</si>
  <si>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</si>
  <si>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</si>
  <si>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</si>
  <si>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</si>
  <si>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</si>
  <si>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</si>
  <si>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</si>
  <si>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</si>
  <si>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</si>
  <si>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</si>
  <si>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</si>
  <si>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</si>
  <si>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</si>
  <si>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</si>
  <si>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</si>
  <si>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</si>
  <si>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</si>
  <si>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</si>
  <si>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</si>
  <si>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</si>
  <si>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</si>
  <si>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</si>
  <si>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</si>
  <si>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</si>
  <si>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</si>
  <si>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</si>
  <si>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</si>
  <si>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</si>
  <si>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</si>
  <si>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</si>
  <si>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</si>
  <si>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</si>
  <si>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</si>
  <si>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</si>
  <si>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</si>
  <si>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</si>
  <si>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</si>
  <si>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</si>
  <si>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</si>
  <si>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</si>
  <si>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</si>
  <si>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</si>
  <si>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</si>
  <si>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</si>
  <si>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</si>
  <si>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</si>
  <si>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</si>
  <si>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</si>
  <si>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</si>
  <si>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</si>
  <si>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</si>
  <si>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</si>
  <si>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</si>
  <si>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</si>
  <si>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</si>
  <si>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</si>
  <si>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</si>
  <si>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</si>
  <si>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</si>
  <si>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</si>
  <si>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</si>
  <si>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</si>
  <si>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</si>
  <si>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</si>
  <si>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</si>
  <si>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</si>
  <si>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</si>
  <si>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</si>
  <si>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</si>
  <si>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</si>
  <si>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</si>
  <si>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</si>
  <si>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</si>
  <si>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</si>
  <si>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</si>
  <si>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</si>
  <si>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</si>
  <si>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</si>
  <si>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</si>
  <si>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</si>
  <si>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</si>
  <si>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</si>
  <si>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</si>
  <si>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</si>
  <si>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</si>
  <si>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</si>
  <si>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</si>
  <si>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</si>
  <si>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</si>
  <si>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</si>
  <si>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</si>
  <si>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</si>
  <si>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</si>
  <si>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</si>
  <si>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</si>
  <si>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</si>
  <si>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</si>
  <si>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</si>
  <si>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</si>
  <si>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</si>
  <si>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</si>
  <si>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</si>
  <si>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</si>
  <si>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</si>
  <si>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</si>
  <si>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</si>
  <si>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</si>
  <si>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</si>
  <si>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</si>
  <si>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</si>
  <si>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</si>
  <si>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</si>
  <si>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</si>
  <si>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</si>
  <si>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</si>
  <si>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</si>
  <si>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</si>
  <si>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</si>
  <si>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</si>
  <si>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</si>
  <si>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</si>
  <si>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</si>
  <si>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</si>
  <si>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</si>
  <si>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</si>
  <si>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</si>
  <si>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</si>
  <si>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</si>
  <si>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</si>
  <si>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</si>
  <si>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</si>
  <si>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</si>
  <si>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</si>
  <si>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</si>
  <si>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</si>
  <si>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</si>
  <si>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</si>
  <si>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</si>
  <si>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</si>
  <si>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</si>
  <si>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</si>
  <si>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</si>
  <si>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</si>
  <si>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</si>
  <si>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</si>
  <si>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</si>
  <si>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</si>
  <si>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</si>
  <si>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</si>
  <si>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</si>
  <si>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</si>
  <si>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</si>
  <si>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</si>
  <si>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</si>
  <si>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</si>
  <si>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</si>
  <si>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</si>
  <si>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</si>
  <si>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</si>
  <si>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</si>
  <si>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</si>
  <si>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</si>
  <si>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</si>
  <si>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</si>
  <si>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</si>
  <si>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</si>
  <si>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</si>
  <si>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</si>
  <si>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</si>
  <si>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</si>
  <si>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</si>
  <si>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</si>
  <si>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</si>
  <si>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</si>
  <si>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</si>
  <si>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</si>
  <si>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</si>
  <si>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</si>
  <si>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</si>
  <si>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</si>
  <si>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</si>
  <si>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</si>
  <si>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</si>
  <si>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</si>
  <si>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</si>
  <si>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</si>
  <si>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</si>
  <si>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</si>
  <si>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</si>
  <si>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</si>
  <si>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</si>
  <si>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</si>
  <si>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</si>
  <si>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</si>
  <si>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</si>
  <si>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</si>
  <si>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</si>
  <si>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</si>
  <si>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</si>
  <si>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</si>
  <si>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</si>
  <si>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</si>
  <si>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</si>
  <si>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</si>
  <si>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</si>
  <si>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</si>
  <si>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</si>
  <si>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</si>
  <si>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</si>
  <si>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</si>
  <si>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</si>
  <si>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</si>
  <si>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</si>
  <si>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</si>
  <si>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</si>
  <si>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</si>
  <si>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</si>
  <si>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</si>
  <si>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</si>
  <si>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</si>
  <si>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</si>
  <si>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</si>
  <si>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</si>
  <si>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</si>
  <si>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</si>
  <si>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</si>
  <si>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</si>
  <si>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</si>
  <si>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</si>
  <si>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</si>
  <si>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</si>
  <si>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</si>
  <si>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</si>
  <si>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</si>
  <si>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</si>
  <si>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</si>
  <si>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</si>
  <si>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</si>
  <si>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</si>
  <si>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</si>
  <si>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</si>
  <si>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</si>
  <si>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</si>
  <si>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</si>
  <si>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</si>
  <si>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</si>
  <si>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</si>
  <si>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</si>
  <si>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</si>
  <si>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</si>
  <si>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</si>
  <si>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</si>
  <si>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</si>
  <si>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</si>
  <si>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</si>
  <si>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</si>
  <si>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</si>
  <si>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</si>
  <si>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</si>
  <si>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</si>
  <si>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</si>
  <si>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</si>
  <si>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</si>
  <si>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</si>
  <si>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</si>
  <si>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</si>
  <si>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</si>
  <si>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</si>
  <si>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</si>
  <si>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</si>
  <si>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</si>
  <si>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</si>
  <si>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</si>
  <si>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</si>
  <si>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</si>
  <si>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</si>
  <si>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</si>
  <si>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</si>
  <si>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</si>
  <si>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</si>
  <si>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</si>
  <si>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</si>
  <si>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</si>
  <si>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</si>
  <si>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</si>
  <si>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</si>
  <si>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</si>
  <si>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</si>
  <si>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</si>
  <si>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</si>
  <si>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</si>
  <si>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</si>
  <si>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</si>
  <si>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</si>
  <si>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</si>
  <si>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</si>
  <si>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</si>
  <si>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</si>
  <si>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</si>
  <si>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</si>
  <si>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</si>
  <si>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</si>
  <si>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</si>
  <si>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</si>
  <si>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</si>
  <si>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</si>
  <si>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</si>
  <si>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</si>
  <si>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</si>
  <si>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</si>
  <si>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</si>
  <si>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</si>
  <si>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</si>
  <si>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</si>
  <si>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</si>
  <si>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</si>
  <si>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</si>
  <si>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</si>
  <si>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</si>
  <si>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</si>
  <si>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</si>
  <si>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</si>
  <si>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</si>
  <si>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</si>
  <si>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</si>
  <si>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</si>
  <si>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</si>
  <si>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</si>
  <si>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</si>
  <si>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</si>
  <si>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</si>
  <si>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</si>
  <si>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</si>
  <si>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</si>
  <si>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</si>
  <si>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</si>
  <si>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</si>
  <si>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</si>
  <si>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</si>
  <si>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</si>
  <si>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</si>
  <si>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</si>
  <si>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</si>
  <si>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</si>
  <si>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</si>
  <si>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</si>
  <si>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</si>
  <si>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</si>
  <si>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</si>
  <si>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</si>
  <si>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</si>
  <si>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</si>
  <si>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</si>
  <si>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</si>
  <si>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</si>
  <si>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</si>
  <si>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</si>
  <si>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</si>
  <si>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</si>
  <si>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</si>
  <si>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</si>
  <si>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</si>
  <si>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</si>
  <si>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</si>
  <si>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</si>
  <si>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</si>
  <si>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</si>
  <si>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</si>
  <si>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</si>
  <si>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</si>
  <si>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</si>
  <si>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</si>
  <si>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</si>
  <si>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</si>
  <si>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</si>
  <si>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</si>
  <si>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</si>
  <si>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</si>
  <si>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</si>
  <si>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</si>
  <si>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</si>
  <si>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</si>
  <si>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</si>
  <si>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</si>
  <si>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</si>
  <si>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</si>
  <si>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</si>
  <si>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</si>
  <si>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</si>
  <si>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</si>
  <si>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</si>
  <si>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</si>
  <si>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</si>
  <si>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</si>
  <si>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</si>
  <si>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</si>
  <si>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</si>
  <si>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</si>
  <si>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</si>
  <si>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</si>
  <si>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</si>
  <si>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</si>
  <si>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</si>
  <si>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</si>
  <si>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</si>
  <si>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</si>
  <si>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</si>
  <si>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</si>
  <si>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</si>
  <si>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</si>
  <si>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</si>
  <si>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</si>
  <si>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</si>
  <si>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</si>
  <si>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</si>
  <si>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</si>
  <si>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</si>
  <si>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</si>
  <si>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</si>
  <si>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</si>
  <si>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</si>
  <si>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</si>
  <si>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</si>
  <si>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</si>
  <si>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</si>
  <si>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</si>
  <si>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</si>
  <si>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</si>
  <si>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</si>
  <si>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</si>
  <si>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</si>
  <si>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</si>
  <si>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</si>
  <si>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</si>
  <si>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</si>
  <si>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</si>
  <si>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</si>
  <si>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</si>
  <si>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</si>
  <si>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</si>
  <si>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</si>
  <si>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</si>
  <si>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</si>
  <si>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</si>
  <si>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</si>
  <si>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</si>
  <si>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</si>
  <si>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</si>
  <si>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</si>
  <si>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</si>
  <si>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</si>
  <si>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</si>
  <si>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</si>
  <si>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</si>
  <si>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</si>
  <si>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</si>
  <si>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</si>
  <si>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</si>
  <si>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</si>
  <si>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</si>
  <si>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</si>
  <si>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</si>
  <si>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</si>
  <si>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</si>
  <si>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</si>
  <si>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</si>
  <si>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</si>
  <si>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</si>
  <si>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</si>
  <si>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</si>
  <si>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</si>
  <si>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</si>
  <si>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</si>
  <si>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</si>
  <si>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</si>
  <si>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</si>
  <si>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</si>
  <si>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</si>
  <si>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</si>
  <si>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</si>
  <si>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</si>
  <si>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</si>
  <si>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</si>
  <si>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 20.04.2016</t>
  </si>
  <si>
    <t xml:space="preserve">Дата на съставяне:      20.04.2016                                 </t>
  </si>
  <si>
    <t xml:space="preserve">Дата  на съставяне: 20.04.2016                                                                                                                                </t>
  </si>
  <si>
    <t xml:space="preserve">Дата на съставяне: 20.04.2016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</si>
</sst>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4" fillId="3" borderId="1" xfId="29" applyNumberFormat="1" applyFont="1" applyFill="1" applyBorder="1" applyProtection="1">
      <alignment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0" zoomScaleNormal="80" workbookViewId="0" topLeftCell="A31">
      <selection activeCell="G69" sqref="G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1" t="s">
        <v>864</v>
      </c>
      <c r="F3" s="217" t="s">
        <v>2</v>
      </c>
      <c r="G3" s="172"/>
      <c r="H3" s="460">
        <v>175163724</v>
      </c>
    </row>
    <row r="4" spans="1:8" ht="15">
      <c r="A4" s="580" t="s">
        <v>3</v>
      </c>
      <c r="B4" s="586"/>
      <c r="C4" s="586"/>
      <c r="D4" s="586"/>
      <c r="E4" s="503" t="s">
        <v>863</v>
      </c>
      <c r="F4" s="582" t="s">
        <v>4</v>
      </c>
      <c r="G4" s="583"/>
      <c r="H4" s="460" t="s">
        <v>159</v>
      </c>
    </row>
    <row r="5" spans="1:8" ht="15">
      <c r="A5" s="580" t="s">
        <v>5</v>
      </c>
      <c r="B5" s="581"/>
      <c r="C5" s="581"/>
      <c r="D5" s="581"/>
      <c r="E5" s="504">
        <v>42460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40664</v>
      </c>
      <c r="D20" s="151">
        <v>40664</v>
      </c>
      <c r="E20" s="237" t="s">
        <v>57</v>
      </c>
      <c r="F20" s="242" t="s">
        <v>58</v>
      </c>
      <c r="G20" s="158">
        <v>3888</v>
      </c>
      <c r="H20" s="158">
        <v>3888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4732</v>
      </c>
      <c r="H25" s="154">
        <f>H19+H20+H21</f>
        <v>4732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1150</v>
      </c>
      <c r="H27" s="154">
        <f>SUM(H28:H30)</f>
        <v>-1966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3116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-1966</v>
      </c>
      <c r="H29" s="316">
        <v>-1966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3116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-297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853</v>
      </c>
      <c r="H33" s="154">
        <f>H27+H31+H32</f>
        <v>1150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6235</v>
      </c>
      <c r="H36" s="154">
        <f>H25+H17+H33</f>
        <v>6532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22819</v>
      </c>
      <c r="H44" s="152">
        <v>23300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17602</v>
      </c>
      <c r="H47" s="152">
        <v>17602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295+88</f>
        <v>383</v>
      </c>
      <c r="H48" s="152">
        <v>322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40804</v>
      </c>
      <c r="H49" s="154">
        <f>SUM(H43:H48)</f>
        <v>41224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40664</v>
      </c>
      <c r="D55" s="155">
        <f>D19+D20+D21+D27+D32+D45+D51+D53+D54</f>
        <v>40664</v>
      </c>
      <c r="E55" s="237" t="s">
        <v>172</v>
      </c>
      <c r="F55" s="261" t="s">
        <v>173</v>
      </c>
      <c r="G55" s="154">
        <f>G49+G51+G52+G53+G54</f>
        <v>40804</v>
      </c>
      <c r="H55" s="154">
        <f>H49+H51+H52+H53+H54</f>
        <v>41224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7199</v>
      </c>
      <c r="H59" s="152">
        <v>7254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41</v>
      </c>
      <c r="H60" s="152">
        <v>325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691</v>
      </c>
      <c r="H61" s="154">
        <f>SUM(H62:H68)</f>
        <v>585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88</v>
      </c>
      <c r="H64" s="152">
        <v>222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577</v>
      </c>
      <c r="H65" s="152">
        <v>226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14</v>
      </c>
      <c r="D68" s="151">
        <v>98</v>
      </c>
      <c r="E68" s="237" t="s">
        <v>213</v>
      </c>
      <c r="F68" s="242" t="s">
        <v>214</v>
      </c>
      <c r="G68" s="152">
        <v>23</v>
      </c>
      <c r="H68" s="152">
        <v>134</v>
      </c>
    </row>
    <row r="69" spans="1:8" ht="15">
      <c r="A69" s="235" t="s">
        <v>215</v>
      </c>
      <c r="B69" s="241" t="s">
        <v>216</v>
      </c>
      <c r="C69" s="151">
        <v>12137</v>
      </c>
      <c r="D69" s="151">
        <v>11981</v>
      </c>
      <c r="E69" s="251" t="s">
        <v>78</v>
      </c>
      <c r="F69" s="242" t="s">
        <v>217</v>
      </c>
      <c r="G69" s="152">
        <f>284+5+66+1012+120</f>
        <v>1487</v>
      </c>
      <c r="H69" s="152">
        <v>503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9418</v>
      </c>
      <c r="H71" s="161">
        <f>H59+H60+H61+H69+H70</f>
        <v>8667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3092</v>
      </c>
      <c r="D72" s="151">
        <v>3092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</v>
      </c>
      <c r="D74" s="151">
        <v>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15250</v>
      </c>
      <c r="D75" s="155">
        <f>SUM(D67:D74)</f>
        <v>15178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9418</v>
      </c>
      <c r="H79" s="162">
        <f>H71+H74+H75+H76</f>
        <v>8667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137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138</v>
      </c>
      <c r="D91" s="155">
        <f>SUM(D87:D90)</f>
        <v>144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405</v>
      </c>
      <c r="D92" s="151">
        <v>437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15793</v>
      </c>
      <c r="D93" s="155">
        <f>D64+D75+D84+D91+D92</f>
        <v>15759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56457</v>
      </c>
      <c r="D94" s="164">
        <f>D93+D55</f>
        <v>56423</v>
      </c>
      <c r="E94" s="449" t="s">
        <v>270</v>
      </c>
      <c r="F94" s="289" t="s">
        <v>271</v>
      </c>
      <c r="G94" s="165">
        <f>G36+G39+G55+G79</f>
        <v>56457</v>
      </c>
      <c r="H94" s="165">
        <f>H36+H39+H55+H79</f>
        <v>56423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4" t="s">
        <v>819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26" sqref="C2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'справка №1-БАЛАНС'!E3</f>
        <v>НЕДВИЖИМИ ИМОТИ СОФИЯ АДСИЦ</v>
      </c>
      <c r="C2" s="589"/>
      <c r="D2" s="589"/>
      <c r="E2" s="589"/>
      <c r="F2" s="576" t="s">
        <v>2</v>
      </c>
      <c r="G2" s="576"/>
      <c r="H2" s="525">
        <f>'справка №1-БАЛАНС'!H3</f>
        <v>175163724</v>
      </c>
    </row>
    <row r="3" spans="1:8" ht="15">
      <c r="A3" s="466" t="s">
        <v>274</v>
      </c>
      <c r="B3" s="589" t="str">
        <f>'справка №1-БАЛАНС'!E4</f>
        <v>неконсолидиран</v>
      </c>
      <c r="C3" s="589"/>
      <c r="D3" s="589"/>
      <c r="E3" s="589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90">
        <f>'справка №1-БАЛАНС'!E5</f>
        <v>42460</v>
      </c>
      <c r="C4" s="590"/>
      <c r="D4" s="590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71</v>
      </c>
      <c r="D10" s="46">
        <v>9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75">
        <v>439</v>
      </c>
      <c r="H11" s="575">
        <v>86</v>
      </c>
    </row>
    <row r="12" spans="1:8" ht="12">
      <c r="A12" s="298" t="s">
        <v>294</v>
      </c>
      <c r="B12" s="299" t="s">
        <v>295</v>
      </c>
      <c r="C12" s="46">
        <v>6</v>
      </c>
      <c r="D12" s="46">
        <v>6</v>
      </c>
      <c r="E12" s="300" t="s">
        <v>78</v>
      </c>
      <c r="F12" s="548" t="s">
        <v>296</v>
      </c>
      <c r="G12" s="575"/>
      <c r="H12" s="575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0" t="s">
        <v>299</v>
      </c>
      <c r="G13" s="547">
        <f>SUM(G9:G12)</f>
        <v>439</v>
      </c>
      <c r="H13" s="547">
        <f>SUM(H9:H12)</f>
        <v>86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/>
      <c r="D16" s="47">
        <v>51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78</v>
      </c>
      <c r="D19" s="49">
        <f>SUM(D9:D15)+D16</f>
        <v>67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649</v>
      </c>
      <c r="D22" s="46">
        <v>346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9</v>
      </c>
      <c r="D25" s="46">
        <v>87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658</v>
      </c>
      <c r="D26" s="49">
        <f>SUM(D22:D25)</f>
        <v>433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736</v>
      </c>
      <c r="D28" s="50">
        <f>D26+D19</f>
        <v>500</v>
      </c>
      <c r="E28" s="127" t="s">
        <v>338</v>
      </c>
      <c r="F28" s="553" t="s">
        <v>339</v>
      </c>
      <c r="G28" s="547">
        <f>G13+G15+G24</f>
        <v>439</v>
      </c>
      <c r="H28" s="547">
        <f>H13+H15+H24</f>
        <v>86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297</v>
      </c>
      <c r="H30" s="53">
        <f>IF((D28-H28)&gt;0,D28-H28,0)</f>
        <v>414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736</v>
      </c>
      <c r="D33" s="49">
        <f>D28-D31+D32</f>
        <v>500</v>
      </c>
      <c r="E33" s="127" t="s">
        <v>352</v>
      </c>
      <c r="F33" s="553" t="s">
        <v>353</v>
      </c>
      <c r="G33" s="53">
        <f>G32-G31+G28</f>
        <v>439</v>
      </c>
      <c r="H33" s="53">
        <f>H32-H31+H28</f>
        <v>86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297</v>
      </c>
      <c r="H34" s="547">
        <f>IF((D33-H33)&gt;0,D33-H33,0)</f>
        <v>414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297</v>
      </c>
      <c r="H39" s="558">
        <f>IF(H34&gt;0,IF(D35+H34&lt;0,0,D35+H34),IF(D34-D35&lt;0,D35-D34,0))</f>
        <v>414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297</v>
      </c>
      <c r="H41" s="52">
        <f>IF(D39=0,IF(H39-H40&gt;0,H39-H40+D40,0),IF(D39-D40&lt;0,D40-D39+H40,0))</f>
        <v>414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736</v>
      </c>
      <c r="D42" s="53">
        <f>D33+D35+D39</f>
        <v>500</v>
      </c>
      <c r="E42" s="128" t="s">
        <v>379</v>
      </c>
      <c r="F42" s="129" t="s">
        <v>380</v>
      </c>
      <c r="G42" s="53">
        <f>G39+G33</f>
        <v>736</v>
      </c>
      <c r="H42" s="53">
        <f>H39+H33</f>
        <v>500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7" t="s">
        <v>861</v>
      </c>
      <c r="B45" s="577"/>
      <c r="C45" s="577"/>
      <c r="D45" s="577"/>
      <c r="E45" s="57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42480</v>
      </c>
      <c r="C48" s="427" t="s">
        <v>381</v>
      </c>
      <c r="D48" s="587"/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8"/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4" sqref="D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175163724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42460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1527</v>
      </c>
      <c r="D10" s="54">
        <v>39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-568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-279</v>
      </c>
      <c r="D14" s="54"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1012-58</f>
        <v>954</v>
      </c>
      <c r="D19" s="54">
        <v>-146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1627</v>
      </c>
      <c r="D20" s="55">
        <f>SUM(D10:D19)</f>
        <v>-128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-156</v>
      </c>
      <c r="D22" s="54">
        <v>-1836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-156</v>
      </c>
      <c r="D32" s="55">
        <f>SUM(D22:D31)</f>
        <v>-1836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8+3</f>
        <v>11</v>
      </c>
      <c r="D36" s="54">
        <v>2468</v>
      </c>
      <c r="E36" s="130"/>
      <c r="F36" s="130"/>
    </row>
    <row r="37" spans="1:6" ht="12">
      <c r="A37" s="332" t="s">
        <v>437</v>
      </c>
      <c r="B37" s="333" t="s">
        <v>438</v>
      </c>
      <c r="C37" s="54">
        <f>-450-9</f>
        <v>-459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-1020</v>
      </c>
      <c r="D39" s="54">
        <v>-440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-9</v>
      </c>
      <c r="D41" s="54">
        <v>-87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-1477</v>
      </c>
      <c r="D42" s="55">
        <f>SUM(D34:D41)</f>
        <v>1941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</v>
      </c>
      <c r="D43" s="55">
        <f>D42+D32+D20</f>
        <v>-23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144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138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138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175163724</v>
      </c>
      <c r="N3" s="2"/>
    </row>
    <row r="4" spans="1:15" s="531" customFormat="1" ht="13.5" customHeight="1">
      <c r="A4" s="466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42460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3888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3116</v>
      </c>
      <c r="J11" s="58">
        <f>'справка №1-БАЛАНС'!H29+'справка №1-БАЛАНС'!H32</f>
        <v>-1966</v>
      </c>
      <c r="K11" s="60"/>
      <c r="L11" s="344">
        <f>SUM(C11:K11)</f>
        <v>6532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3888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3116</v>
      </c>
      <c r="J15" s="61">
        <f t="shared" si="2"/>
        <v>-1966</v>
      </c>
      <c r="K15" s="61">
        <f t="shared" si="2"/>
        <v>0</v>
      </c>
      <c r="L15" s="344">
        <f t="shared" si="1"/>
        <v>6532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-297</v>
      </c>
      <c r="K16" s="60"/>
      <c r="L16" s="344">
        <f t="shared" si="1"/>
        <v>-297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3888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3116</v>
      </c>
      <c r="J29" s="59">
        <f t="shared" si="6"/>
        <v>-2263</v>
      </c>
      <c r="K29" s="59">
        <f t="shared" si="6"/>
        <v>0</v>
      </c>
      <c r="L29" s="344">
        <f t="shared" si="1"/>
        <v>6235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3888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3116</v>
      </c>
      <c r="J32" s="59">
        <f t="shared" si="7"/>
        <v>-2263</v>
      </c>
      <c r="K32" s="59">
        <f t="shared" si="7"/>
        <v>0</v>
      </c>
      <c r="L32" s="344">
        <f t="shared" si="1"/>
        <v>6235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867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I18" sqref="I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НЕДВИЖИМИ ИМОТИ СОФИЯ АДСИЦ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175163724</v>
      </c>
      <c r="P2" s="482"/>
      <c r="Q2" s="482"/>
      <c r="R2" s="525"/>
    </row>
    <row r="3" spans="1:18" ht="15">
      <c r="A3" s="597" t="s">
        <v>5</v>
      </c>
      <c r="B3" s="598"/>
      <c r="C3" s="600">
        <f>'справка №1-БАЛАНС'!E5</f>
        <v>42460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</v>
      </c>
      <c r="E17" s="194">
        <f>SUM(E9:E16)</f>
        <v>0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40664</v>
      </c>
      <c r="E18" s="187"/>
      <c r="F18" s="187"/>
      <c r="G18" s="74">
        <f t="shared" si="2"/>
        <v>40664</v>
      </c>
      <c r="H18" s="63"/>
      <c r="I18" s="63"/>
      <c r="J18" s="74">
        <f t="shared" si="3"/>
        <v>40664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40664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40666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40666</v>
      </c>
      <c r="H40" s="438">
        <f t="shared" si="13"/>
        <v>0</v>
      </c>
      <c r="I40" s="438">
        <f t="shared" si="13"/>
        <v>0</v>
      </c>
      <c r="J40" s="438">
        <f t="shared" si="13"/>
        <v>40666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40664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89" sqref="D8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175163724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42460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</v>
      </c>
      <c r="D28" s="108">
        <v>14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12137</v>
      </c>
      <c r="D29" s="108">
        <v>12137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3092</v>
      </c>
      <c r="D33" s="105">
        <f>SUM(D34:D37)</f>
        <v>3092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3092</v>
      </c>
      <c r="D35" s="108">
        <v>3092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</v>
      </c>
      <c r="D38" s="105">
        <f>SUM(D39:D42)</f>
        <v>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</v>
      </c>
      <c r="D42" s="108">
        <v>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15250</v>
      </c>
      <c r="D43" s="104">
        <f>D24+D28+D29+D31+D30+D32+D33+D38</f>
        <v>15250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15250</v>
      </c>
      <c r="D44" s="103">
        <f>D43+D21+D19+D9</f>
        <v>15250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22819</v>
      </c>
      <c r="D56" s="103">
        <f>D57+D59</f>
        <v>0</v>
      </c>
      <c r="E56" s="119">
        <f t="shared" si="1"/>
        <v>22819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22819</v>
      </c>
      <c r="D57" s="108"/>
      <c r="E57" s="119">
        <f t="shared" si="1"/>
        <v>22819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17602</v>
      </c>
      <c r="D63" s="108"/>
      <c r="E63" s="119">
        <f t="shared" si="1"/>
        <v>17602</v>
      </c>
      <c r="F63" s="110"/>
    </row>
    <row r="64" spans="1:6" ht="12">
      <c r="A64" s="396" t="s">
        <v>707</v>
      </c>
      <c r="B64" s="397" t="s">
        <v>708</v>
      </c>
      <c r="C64" s="108">
        <v>383</v>
      </c>
      <c r="D64" s="108"/>
      <c r="E64" s="119">
        <f t="shared" si="1"/>
        <v>383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40804</v>
      </c>
      <c r="D66" s="103">
        <f>D52+D56+D61+D62+D63+D64</f>
        <v>0</v>
      </c>
      <c r="E66" s="119">
        <f t="shared" si="1"/>
        <v>40804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7199</v>
      </c>
      <c r="D75" s="103">
        <f>D76+D78</f>
        <v>7199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7199</v>
      </c>
      <c r="D76" s="108">
        <v>7199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41</v>
      </c>
      <c r="D80" s="103">
        <f>SUM(D81:D84)</f>
        <v>41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41</v>
      </c>
      <c r="D82" s="108">
        <v>41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691</v>
      </c>
      <c r="D85" s="104">
        <f>SUM(D86:D90)+D94</f>
        <v>691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88</v>
      </c>
      <c r="D87" s="108">
        <v>88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577</v>
      </c>
      <c r="D88" s="108">
        <v>577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23</v>
      </c>
      <c r="D90" s="103">
        <f>SUM(D91:D93)</f>
        <v>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23</v>
      </c>
      <c r="D92" s="108">
        <v>23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1487</v>
      </c>
      <c r="D95" s="108">
        <v>1487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9418</v>
      </c>
      <c r="D96" s="104">
        <f>D85+D80+D75+D71+D95</f>
        <v>9418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50222</v>
      </c>
      <c r="D97" s="104">
        <f>D96+D68+D66</f>
        <v>9418</v>
      </c>
      <c r="E97" s="104">
        <f>E96+E68+E66</f>
        <v>40804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865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175163724</v>
      </c>
    </row>
    <row r="5" spans="1:9" ht="15">
      <c r="A5" s="500" t="s">
        <v>5</v>
      </c>
      <c r="B5" s="622">
        <f>'справка №1-БАЛАНС'!E5</f>
        <v>42460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865</v>
      </c>
      <c r="B30" s="624"/>
      <c r="C30" s="624"/>
      <c r="D30" s="458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175163724</v>
      </c>
    </row>
    <row r="6" spans="1:13" ht="15" customHeight="1">
      <c r="A6" s="27" t="s">
        <v>822</v>
      </c>
      <c r="B6" s="629">
        <f>'справка №1-БАЛАНС'!E5</f>
        <v>42460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865</v>
      </c>
      <c r="B151" s="452"/>
      <c r="C151" s="630" t="s">
        <v>381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856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new15</cp:lastModifiedBy>
  <cp:lastPrinted>2008-07-21T13:14:29Z</cp:lastPrinted>
  <dcterms:created xsi:type="dcterms:W3CDTF">2000-06-29T12:02:40Z</dcterms:created>
  <dcterms:modified xsi:type="dcterms:W3CDTF">2016-04-20T13:01:12Z</dcterms:modified>
  <cp:category/>
  <cp:version/>
  <cp:contentType/>
  <cp:contentStatus/>
</cp:coreProperties>
</file>