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70" windowHeight="11670" activeTab="1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'CFS'!$A$1:$E$66</definedName>
    <definedName name="_xlnm.Print_Area" localSheetId="4">'EQS'!$A$1:$U$54</definedName>
    <definedName name="_xlnm.Print_Area" localSheetId="1">'IS'!$A$1:$E$56</definedName>
    <definedName name="_xlnm.Print_Area" localSheetId="2">'SFP'!$A$1:$F$72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'CFS'!$68:$65536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'CFS'!$A$1:$E$44</definedName>
    <definedName name="Z_2BD2C2C3_AF9C_11D6_9CEF_00D009775214_.wvu.Rows" localSheetId="3" hidden="1">'CFS'!$66:$65536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'CFS'!$68:$65536,'CFS'!$55:$55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'EQS'!$A$1:$R$42</definedName>
    <definedName name="Z_9656BBF7_C4A3_41EC_B0C6_A21B380E3C2F_.wvu.Rows" localSheetId="3" hidden="1">'CFS'!$68:$65536,'CFS'!$55:$55</definedName>
  </definedNames>
  <calcPr fullCalcOnLoad="1"/>
</workbook>
</file>

<file path=xl/sharedStrings.xml><?xml version="1.0" encoding="utf-8"?>
<sst xmlns="http://schemas.openxmlformats.org/spreadsheetml/2006/main" count="227" uniqueCount="188">
  <si>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</si>
  <si>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</si>
  <si>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</si>
  <si>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</si>
  <si>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</si>
  <si>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</si>
  <si>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</si>
  <si>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</si>
  <si>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</si>
  <si>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</si>
  <si>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</si>
  <si>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</si>
  <si>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</si>
  <si>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</si>
  <si>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</si>
  <si>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</si>
  <si>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</si>
  <si>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</si>
  <si>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</si>
  <si>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</si>
  <si>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</si>
  <si>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</si>
  <si>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</si>
  <si>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</si>
  <si>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</si>
  <si>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</si>
  <si>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</si>
  <si>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</si>
  <si>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</si>
  <si>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</si>
  <si>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</si>
  <si>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</si>
  <si>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</si>
  <si>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</si>
  <si>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</si>
  <si>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</si>
  <si>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</si>
  <si>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</si>
  <si>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</si>
  <si>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</si>
  <si>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</si>
  <si>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</si>
  <si>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</si>
  <si>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</si>
  <si>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</si>
  <si>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</si>
  <si>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</si>
  <si>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</si>
  <si>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гр. София</t>
  </si>
  <si>
    <t>ул. Илиенско шосе 16</t>
  </si>
  <si>
    <t>Райфайзенбанк (България) 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</si>
  <si>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</si>
  <si>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</si>
  <si>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</si>
  <si>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</si>
  <si>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</si>
  <si>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</si>
  <si>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</si>
  <si>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</si>
  <si>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</si>
  <si>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>Други вземания и предплатени разходи</t>
  </si>
  <si>
    <t>Дългосрочни банкови заеми</t>
  </si>
  <si>
    <t>Краткосрочни банкови заеми</t>
  </si>
  <si>
    <t>Парични средства и парични еквиваленти на 1 януари</t>
  </si>
  <si>
    <t>Венцислав Стоев</t>
  </si>
  <si>
    <t>Плащания на доставчици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</si>
  <si>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</si>
  <si>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</si>
  <si>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</si>
  <si>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</si>
  <si>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</si>
  <si>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</si>
  <si>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</si>
  <si>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</si>
  <si>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</si>
  <si>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</si>
  <si>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</si>
  <si>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</si>
  <si>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</si>
  <si>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</si>
  <si>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</si>
  <si>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</si>
  <si>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</si>
  <si>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</si>
  <si>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</si>
  <si>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</si>
  <si>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</si>
  <si>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</si>
  <si>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</si>
  <si>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</si>
  <si>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</si>
  <si>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</si>
  <si>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</si>
  <si>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</si>
  <si>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</si>
  <si>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</si>
  <si>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</si>
  <si>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</si>
  <si>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</si>
  <si>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</si>
  <si>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</si>
  <si>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</si>
  <si>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Нетна печалба за годината </t>
  </si>
  <si>
    <t xml:space="preserve">Получени лихви по предоставени заеми </t>
  </si>
  <si>
    <t>Предоставени заеми на трети лица</t>
  </si>
  <si>
    <t>Покупка на акции в асоциирани дружества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</si>
  <si>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</si>
  <si>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</si>
  <si>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</si>
  <si>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</si>
  <si>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</si>
  <si>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</si>
  <si>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</si>
  <si>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</si>
  <si>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</si>
  <si>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</si>
  <si>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</si>
  <si>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</si>
  <si>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</si>
  <si>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</si>
  <si>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</si>
  <si>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Компоненти, които няма да бъдат рекласифицирани в печалбата или загубата: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</si>
  <si>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</si>
  <si>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</si>
  <si>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</si>
  <si>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</si>
  <si>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>Плащания по лизингови договори  към трети лица</t>
  </si>
  <si>
    <t>Главен счетоводител:</t>
  </si>
  <si>
    <t>Ефекти от продадени и обратно изкупени собствени акции в т.ч:</t>
  </si>
  <si>
    <t>- продадени обратно изкупени акции</t>
  </si>
  <si>
    <t>Стефан Вачев</t>
  </si>
  <si>
    <t>Александър Йотов</t>
  </si>
  <si>
    <t>Нетни парични потоци от / (използвани в) инвестиционна дейност</t>
  </si>
  <si>
    <t>Нетни парични потоци (използвани във) / от финансова дейност</t>
  </si>
  <si>
    <t>2021   BGN'000</t>
  </si>
  <si>
    <t>Бисера Лазарова</t>
  </si>
  <si>
    <t>Прокурист:</t>
  </si>
  <si>
    <t>Симеон Донев</t>
  </si>
  <si>
    <t>Банка ДСК ЕАД</t>
  </si>
  <si>
    <t>Юробанк и Еф Джи България АД</t>
  </si>
  <si>
    <t xml:space="preserve">Инг Банк Н.В. </t>
  </si>
  <si>
    <t>Уникредит  Булбанк АД</t>
  </si>
  <si>
    <t>Ситибанк Н.А.</t>
  </si>
  <si>
    <t>31 декември               2021
      BGN'000</t>
  </si>
  <si>
    <t>Промени в собствения капитал за 2021 година</t>
  </si>
  <si>
    <t xml:space="preserve">Салдо към 31 декември 2021 година </t>
  </si>
  <si>
    <t>Инвестиции в асоциирани и съвместни дружества</t>
  </si>
  <si>
    <t>Ръководител  Правен отдел:</t>
  </si>
  <si>
    <t>Други капиталови компоненти в т.ч.</t>
  </si>
  <si>
    <t xml:space="preserve"> - емисионна стойност</t>
  </si>
  <si>
    <t xml:space="preserve"> - транзакционни разходи</t>
  </si>
  <si>
    <t>Други капиталови компоненти</t>
  </si>
  <si>
    <t>Други капиталови компоненти  (резерв по издадени варанти)</t>
  </si>
  <si>
    <t>Постъпления от такси по поръчителства</t>
  </si>
  <si>
    <t>Получени правителствени финансирания за земеделски земи</t>
  </si>
  <si>
    <t>Други (плащания)/ постъпления, нетно</t>
  </si>
  <si>
    <t>Други разходи за дейността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</si>
  <si>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</si>
  <si>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</si>
  <si>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</si>
  <si>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</si>
  <si>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23 (а)</t>
  </si>
  <si>
    <t>23 (б)</t>
  </si>
  <si>
    <t>12,13</t>
  </si>
  <si>
    <t xml:space="preserve">Салдо към 1 януари 2021 година </t>
  </si>
  <si>
    <t>2022   BGN'000</t>
  </si>
  <si>
    <t>Плащания по лизингови договори  към свързани предприятия</t>
  </si>
  <si>
    <t>Промени в собствения капитал за 2022 година</t>
  </si>
  <si>
    <t xml:space="preserve">Ефекти от продадени права по издадени варанти </t>
  </si>
  <si>
    <t>Постъпления от продадени права по варанти</t>
  </si>
  <si>
    <t>за периода, завършващ на 30 юни 2022 година</t>
  </si>
  <si>
    <t>към 30 юни 2022 година</t>
  </si>
  <si>
    <t>30 юни                       2022
      BGN'000</t>
  </si>
  <si>
    <t>Парични средства и парични еквиваленти на 30 юни</t>
  </si>
  <si>
    <t>(Платени)/възстановени данъци върху печалбата, нетно</t>
  </si>
  <si>
    <t>Постъпления от продажби на инвестиционни имоти</t>
  </si>
  <si>
    <t>Покупки на акции и дялове в дъщерни дружества</t>
  </si>
  <si>
    <t>Постъпления от дивиденти от инвестиции в дъщерни дружества</t>
  </si>
  <si>
    <t>(Изплащане) / Постъпления от краткосрочни банкови заеми (овърдрафт), нетно</t>
  </si>
  <si>
    <t xml:space="preserve">Салдо към 30 юни 2022 година </t>
  </si>
  <si>
    <t>Ефекти от придобиване на обратно изкупени акции</t>
  </si>
  <si>
    <t>Постъпления / (Изплащане) от дългосрочни банкови заеми, нетно</t>
  </si>
  <si>
    <t>Изплатени дивиденти и неупражнени права по варанти</t>
  </si>
  <si>
    <t>Приложенията на страници от 5 до 132 са неразделна част от индивидуалния финансов отчет.</t>
  </si>
  <si>
    <t xml:space="preserve">Прокурист: </t>
  </si>
  <si>
    <t xml:space="preserve">                            Симеон Донев</t>
  </si>
  <si>
    <t xml:space="preserve">                           Борис Борисов</t>
  </si>
  <si>
    <t xml:space="preserve">                         Йорданка Петкова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</si>
</sst>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8" fillId="0" borderId="0" xfId="60" applyFont="1" applyAlignment="1">
      <alignment vertical="top"/>
      <protection/>
    </xf>
    <xf numFmtId="0" fontId="30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79" fontId="41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center"/>
    </xf>
    <xf numFmtId="17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6" fillId="0" borderId="0" xfId="61" applyNumberFormat="1" applyFont="1" applyAlignment="1">
      <alignment horizontal="center" vertical="center" wrapText="1"/>
      <protection/>
    </xf>
    <xf numFmtId="179" fontId="26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79" fontId="3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7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1" fillId="0" borderId="0" xfId="0" applyFont="1" applyAlignment="1">
      <alignment horizontal="right"/>
    </xf>
    <xf numFmtId="0" fontId="47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3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1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2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179" fontId="47" fillId="0" borderId="10" xfId="44" applyNumberFormat="1" applyFont="1" applyBorder="1" applyAlignment="1">
      <alignment horizontal="right"/>
    </xf>
    <xf numFmtId="179" fontId="47" fillId="0" borderId="0" xfId="44" applyNumberFormat="1" applyFont="1" applyAlignment="1">
      <alignment horizontal="right"/>
    </xf>
    <xf numFmtId="179" fontId="48" fillId="0" borderId="0" xfId="44" applyNumberFormat="1" applyFont="1" applyAlignment="1">
      <alignment horizontal="right"/>
    </xf>
    <xf numFmtId="179" fontId="31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3" fontId="2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2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79" fontId="47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9" fillId="0" borderId="0" xfId="60" applyNumberFormat="1" applyFont="1" applyAlignment="1">
      <alignment horizontal="center"/>
      <protection/>
    </xf>
    <xf numFmtId="0" fontId="18" fillId="0" borderId="0" xfId="0" applyFont="1" applyAlignment="1">
      <alignment/>
    </xf>
    <xf numFmtId="0" fontId="8" fillId="0" borderId="0" xfId="60" applyFont="1" applyAlignment="1">
      <alignment/>
      <protection/>
    </xf>
    <xf numFmtId="179" fontId="31" fillId="0" borderId="10" xfId="0" applyNumberFormat="1" applyFont="1" applyBorder="1" applyAlignment="1">
      <alignment horizontal="center"/>
    </xf>
    <xf numFmtId="179" fontId="47" fillId="0" borderId="0" xfId="0" applyNumberFormat="1" applyFont="1" applyAlignment="1">
      <alignment horizontal="center"/>
    </xf>
    <xf numFmtId="179" fontId="47" fillId="0" borderId="0" xfId="0" applyNumberFormat="1" applyFont="1" applyAlignment="1">
      <alignment/>
    </xf>
    <xf numFmtId="179" fontId="47" fillId="0" borderId="10" xfId="0" applyNumberFormat="1" applyFont="1" applyBorder="1" applyAlignment="1">
      <alignment horizontal="center"/>
    </xf>
    <xf numFmtId="179" fontId="48" fillId="0" borderId="0" xfId="44" applyNumberFormat="1" applyFont="1" applyAlignment="1">
      <alignment horizontal="right" vertical="center"/>
    </xf>
    <xf numFmtId="179" fontId="47" fillId="0" borderId="10" xfId="44" applyNumberFormat="1" applyFont="1" applyBorder="1" applyAlignment="1">
      <alignment horizontal="right" vertical="center"/>
    </xf>
    <xf numFmtId="179" fontId="47" fillId="0" borderId="0" xfId="44" applyNumberFormat="1" applyFont="1" applyAlignment="1">
      <alignment horizontal="center"/>
    </xf>
    <xf numFmtId="179" fontId="48" fillId="0" borderId="0" xfId="44" applyNumberFormat="1" applyFont="1" applyAlignment="1">
      <alignment horizontal="right" vertical="center"/>
    </xf>
    <xf numFmtId="179" fontId="48" fillId="0" borderId="0" xfId="0" applyNumberFormat="1" applyFont="1" applyAlignment="1">
      <alignment/>
    </xf>
    <xf numFmtId="179" fontId="31" fillId="0" borderId="0" xfId="0" applyNumberFormat="1" applyFont="1" applyAlignment="1">
      <alignment horizontal="center"/>
    </xf>
    <xf numFmtId="179" fontId="31" fillId="0" borderId="0" xfId="0" applyNumberFormat="1" applyFont="1" applyAlignment="1">
      <alignment/>
    </xf>
    <xf numFmtId="179" fontId="47" fillId="0" borderId="0" xfId="44" applyNumberFormat="1" applyFont="1" applyAlignment="1">
      <alignment horizontal="center" vertical="center"/>
    </xf>
    <xf numFmtId="179" fontId="31" fillId="0" borderId="13" xfId="0" applyNumberFormat="1" applyFont="1" applyBorder="1" applyAlignment="1">
      <alignment horizontal="center"/>
    </xf>
    <xf numFmtId="179" fontId="48" fillId="0" borderId="10" xfId="44" applyNumberFormat="1" applyFont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203" fontId="9" fillId="0" borderId="10" xfId="0" applyNumberFormat="1" applyFont="1" applyFill="1" applyBorder="1" applyAlignment="1">
      <alignment horizontal="right"/>
    </xf>
    <xf numFmtId="179" fontId="47" fillId="0" borderId="0" xfId="44" applyNumberFormat="1" applyFont="1" applyFill="1" applyAlignment="1">
      <alignment horizontal="right"/>
    </xf>
    <xf numFmtId="181" fontId="22" fillId="0" borderId="0" xfId="42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179" fontId="47" fillId="0" borderId="0" xfId="0" applyNumberFormat="1" applyFont="1" applyBorder="1" applyAlignment="1">
      <alignment horizontal="center"/>
    </xf>
    <xf numFmtId="179" fontId="47" fillId="0" borderId="0" xfId="0" applyNumberFormat="1" applyFont="1" applyBorder="1" applyAlignment="1">
      <alignment/>
    </xf>
    <xf numFmtId="179" fontId="8" fillId="0" borderId="0" xfId="63" applyNumberFormat="1" applyFont="1" applyFill="1" applyAlignment="1">
      <alignment horizontal="right"/>
      <protection/>
    </xf>
    <xf numFmtId="0" fontId="30" fillId="0" borderId="14" xfId="60" applyFont="1" applyBorder="1" applyAlignment="1">
      <alignment vertical="top"/>
      <protection/>
    </xf>
    <xf numFmtId="0" fontId="47" fillId="0" borderId="0" xfId="62" applyFont="1" applyAlignment="1">
      <alignment horizontal="left" vertical="center" wrapText="1"/>
      <protection/>
    </xf>
    <xf numFmtId="0" fontId="48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4" fillId="0" borderId="0" xfId="59" applyNumberFormat="1" applyFont="1" applyAlignment="1">
      <alignment horizontal="right" vertical="center" wrapText="1"/>
      <protection/>
    </xf>
    <xf numFmtId="0" fontId="31" fillId="0" borderId="0" xfId="61" applyFont="1" applyAlignment="1">
      <alignment horizontal="right" vertical="top" wrapText="1"/>
      <protection/>
    </xf>
    <xf numFmtId="203" fontId="31" fillId="0" borderId="0" xfId="44" applyNumberFormat="1" applyFont="1" applyAlignment="1">
      <alignment horizontal="right" vertical="top" wrapText="1"/>
    </xf>
    <xf numFmtId="0" fontId="31" fillId="0" borderId="0" xfId="61" applyFont="1" applyFill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6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 a "/>
      <sheetName val=" РДИ ЗА ОСН. М-ЛИ"/>
      <sheetName val="НЕПРОИЗВ. М-ЛИ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а"/>
      <sheetName val="26 b "/>
      <sheetName val="27"/>
      <sheetName val="28"/>
      <sheetName val="28 a"/>
      <sheetName val="28 b"/>
      <sheetName val="28 c"/>
      <sheetName val="28 d "/>
      <sheetName val="28 е"/>
      <sheetName val="29"/>
      <sheetName val="29 а"/>
      <sheetName val="30"/>
      <sheetName val=" 30 a"/>
      <sheetName val="31"/>
      <sheetName val="32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 - по МСС"/>
      <sheetName val="44-сделки свързани лица по МСС"/>
      <sheetName val="44.1-свързани лица по ДОПК"/>
      <sheetName val="43- сегменти"/>
    </sheetNames>
    <sheetDataSet>
      <sheetData sheetId="54">
        <row r="10">
          <cell r="D10">
            <v>0.1941110454007983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0" zoomScaleNormal="110" zoomScalePageLayoutView="0" workbookViewId="0" topLeftCell="A10">
      <selection activeCell="D35" sqref="D35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34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52</v>
      </c>
      <c r="E5" s="57"/>
      <c r="F5" s="29"/>
      <c r="G5" s="29"/>
      <c r="H5" s="29"/>
      <c r="I5" s="29"/>
    </row>
    <row r="6" spans="1:9" ht="17.25" customHeight="1">
      <c r="A6" s="28"/>
      <c r="D6" s="16" t="s">
        <v>57</v>
      </c>
      <c r="E6" s="57"/>
      <c r="F6" s="29"/>
      <c r="G6" s="29"/>
      <c r="H6" s="29"/>
      <c r="I6" s="29"/>
    </row>
    <row r="7" spans="1:9" ht="18.75">
      <c r="A7" s="28"/>
      <c r="D7" s="16" t="s">
        <v>90</v>
      </c>
      <c r="E7" s="57"/>
      <c r="F7" s="29"/>
      <c r="G7" s="29"/>
      <c r="H7" s="29"/>
      <c r="I7" s="29"/>
    </row>
    <row r="8" spans="1:9" ht="18.75">
      <c r="A8" s="28"/>
      <c r="D8" s="16" t="s">
        <v>135</v>
      </c>
      <c r="E8" s="57"/>
      <c r="F8" s="29"/>
      <c r="G8" s="29"/>
      <c r="H8" s="29"/>
      <c r="I8" s="29"/>
    </row>
    <row r="9" spans="1:9" ht="16.5">
      <c r="A9" s="30"/>
      <c r="D9" s="16" t="s">
        <v>110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52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136</v>
      </c>
      <c r="D15" s="16" t="s">
        <v>137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4:9" ht="16.5">
      <c r="D17" s="16"/>
      <c r="E17" s="54"/>
      <c r="F17" s="54"/>
      <c r="G17" s="57"/>
      <c r="H17" s="29"/>
      <c r="I17" s="29"/>
    </row>
    <row r="18" spans="1:9" ht="18.75">
      <c r="A18" s="28" t="s">
        <v>75</v>
      </c>
      <c r="D18" s="16" t="s">
        <v>74</v>
      </c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7"/>
      <c r="H20" s="29"/>
      <c r="I20" s="29"/>
    </row>
    <row r="21" spans="1:9" ht="18.75">
      <c r="A21" s="28" t="s">
        <v>32</v>
      </c>
      <c r="B21" s="28"/>
      <c r="C21" s="28"/>
      <c r="D21" s="16" t="s">
        <v>51</v>
      </c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/>
      <c r="B23" s="28"/>
      <c r="C23" s="28"/>
      <c r="D23" s="16"/>
      <c r="E23" s="54"/>
      <c r="F23" s="54"/>
      <c r="G23" s="57"/>
      <c r="H23" s="29"/>
      <c r="I23" s="28"/>
    </row>
    <row r="24" spans="1:8" ht="18.75">
      <c r="A24" s="28" t="s">
        <v>147</v>
      </c>
      <c r="B24" s="28"/>
      <c r="C24" s="28"/>
      <c r="D24" s="16" t="s">
        <v>131</v>
      </c>
      <c r="E24" s="54"/>
      <c r="F24" s="54"/>
      <c r="G24" s="57"/>
      <c r="H24" s="29"/>
    </row>
    <row r="25" spans="1:8" ht="18.75">
      <c r="A25" s="28"/>
      <c r="B25" s="28"/>
      <c r="C25" s="28"/>
      <c r="D25" s="16"/>
      <c r="E25" s="54"/>
      <c r="F25" s="54"/>
      <c r="G25" s="57"/>
      <c r="H25" s="29"/>
    </row>
    <row r="26" spans="1:8" ht="18.75">
      <c r="A26" s="28"/>
      <c r="D26" s="16"/>
      <c r="E26" s="54"/>
      <c r="F26" s="54"/>
      <c r="G26" s="55"/>
      <c r="H26" s="28"/>
    </row>
    <row r="27" spans="1:7" ht="18.75">
      <c r="A27" s="28" t="s">
        <v>1</v>
      </c>
      <c r="D27" s="16" t="s">
        <v>48</v>
      </c>
      <c r="E27" s="54"/>
      <c r="F27" s="54"/>
      <c r="G27" s="55"/>
    </row>
    <row r="28" spans="1:7" ht="18.75">
      <c r="A28" s="28"/>
      <c r="D28" s="16" t="s">
        <v>49</v>
      </c>
      <c r="E28" s="54"/>
      <c r="F28" s="54"/>
      <c r="G28" s="55"/>
    </row>
    <row r="29" spans="1:7" ht="18.75">
      <c r="A29" s="28"/>
      <c r="D29" s="29"/>
      <c r="E29" s="57"/>
      <c r="F29" s="57"/>
      <c r="G29" s="55"/>
    </row>
    <row r="30" spans="1:7" ht="18.75">
      <c r="A30" s="28"/>
      <c r="D30" s="16"/>
      <c r="E30" s="55"/>
      <c r="F30" s="55"/>
      <c r="G30" s="55"/>
    </row>
    <row r="31" spans="1:7" ht="18.75">
      <c r="A31" s="28" t="s">
        <v>91</v>
      </c>
      <c r="C31" s="62"/>
      <c r="D31" s="16" t="s">
        <v>64</v>
      </c>
      <c r="E31" s="54"/>
      <c r="F31" s="55"/>
      <c r="G31" s="55"/>
    </row>
    <row r="32" spans="1:7" ht="18.75">
      <c r="A32" s="28"/>
      <c r="C32" s="62"/>
      <c r="D32" s="16" t="s">
        <v>130</v>
      </c>
      <c r="E32" s="54"/>
      <c r="F32" s="55"/>
      <c r="G32" s="58"/>
    </row>
    <row r="33" spans="1:9" ht="18.75">
      <c r="A33" s="28"/>
      <c r="C33" s="62"/>
      <c r="D33" s="16"/>
      <c r="E33" s="54"/>
      <c r="F33" s="55"/>
      <c r="G33" s="58"/>
      <c r="I33" s="28"/>
    </row>
    <row r="34" spans="1:8" ht="18.75">
      <c r="A34" s="28" t="s">
        <v>2</v>
      </c>
      <c r="D34" s="16" t="s">
        <v>50</v>
      </c>
      <c r="E34" s="54"/>
      <c r="F34" s="54"/>
      <c r="G34" s="54"/>
      <c r="H34" s="28"/>
    </row>
    <row r="35" spans="1:8" ht="18.75">
      <c r="A35" s="28"/>
      <c r="D35" s="16" t="s">
        <v>138</v>
      </c>
      <c r="E35" s="54"/>
      <c r="F35" s="54"/>
      <c r="G35" s="54"/>
      <c r="H35" s="28"/>
    </row>
    <row r="36" spans="1:7" ht="18.75">
      <c r="A36" s="28"/>
      <c r="D36" s="16" t="s">
        <v>139</v>
      </c>
      <c r="E36" s="54"/>
      <c r="F36" s="54"/>
      <c r="G36" s="54"/>
    </row>
    <row r="37" spans="1:7" ht="18.75">
      <c r="A37" s="28"/>
      <c r="D37" s="16" t="s">
        <v>140</v>
      </c>
      <c r="E37" s="54"/>
      <c r="F37" s="54"/>
      <c r="G37" s="54"/>
    </row>
    <row r="38" spans="1:7" ht="18.75">
      <c r="A38" s="28"/>
      <c r="D38" s="16" t="s">
        <v>141</v>
      </c>
      <c r="E38" s="54"/>
      <c r="F38" s="54"/>
      <c r="G38" s="54"/>
    </row>
    <row r="39" spans="1:7" ht="18.75">
      <c r="A39" s="28"/>
      <c r="D39" s="16" t="s">
        <v>142</v>
      </c>
      <c r="E39" s="54"/>
      <c r="F39" s="54"/>
      <c r="G39" s="54"/>
    </row>
    <row r="40" spans="1:7" ht="18.75">
      <c r="A40" s="28"/>
      <c r="D40" s="16"/>
      <c r="E40" s="58"/>
      <c r="F40" s="55"/>
      <c r="G40" s="58"/>
    </row>
    <row r="41" spans="1:7" ht="18.75">
      <c r="A41" s="28" t="s">
        <v>20</v>
      </c>
      <c r="D41" s="29" t="s">
        <v>107</v>
      </c>
      <c r="E41" s="144"/>
      <c r="F41" s="58"/>
      <c r="G41" s="58"/>
    </row>
    <row r="42" spans="1:7" ht="18.75">
      <c r="A42" s="28"/>
      <c r="E42" s="58"/>
      <c r="F42" s="55"/>
      <c r="G42" s="5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14">
      <selection activeCell="A43" sqref="A43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0" t="str">
        <f>'Cover '!D1</f>
        <v>СОФАРМА АД</v>
      </c>
      <c r="B1" s="271"/>
      <c r="C1" s="271"/>
      <c r="D1" s="271"/>
      <c r="E1" s="271"/>
      <c r="F1" s="198"/>
    </row>
    <row r="2" spans="1:6" s="40" customFormat="1" ht="15">
      <c r="A2" s="272" t="s">
        <v>157</v>
      </c>
      <c r="B2" s="273"/>
      <c r="C2" s="273"/>
      <c r="D2" s="273"/>
      <c r="E2" s="273"/>
      <c r="F2" s="190"/>
    </row>
    <row r="3" spans="1:6" ht="15">
      <c r="A3" s="82" t="s">
        <v>170</v>
      </c>
      <c r="B3" s="83"/>
      <c r="C3" s="216"/>
      <c r="D3" s="83"/>
      <c r="E3" s="83"/>
      <c r="F3" s="83"/>
    </row>
    <row r="4" spans="1:6" ht="15" customHeight="1">
      <c r="A4" s="110"/>
      <c r="B4" s="274" t="s">
        <v>5</v>
      </c>
      <c r="C4" s="275" t="s">
        <v>165</v>
      </c>
      <c r="D4" s="84"/>
      <c r="E4" s="275" t="s">
        <v>134</v>
      </c>
      <c r="F4" s="191"/>
    </row>
    <row r="5" spans="1:6" ht="12.75" customHeight="1">
      <c r="A5" s="123"/>
      <c r="B5" s="274"/>
      <c r="C5" s="275"/>
      <c r="D5" s="84"/>
      <c r="E5" s="275"/>
      <c r="F5" s="191"/>
    </row>
    <row r="6" spans="1:6" ht="15" customHeight="1">
      <c r="A6" s="111"/>
      <c r="C6" s="217"/>
      <c r="E6" s="217"/>
      <c r="F6" s="142"/>
    </row>
    <row r="7" ht="15">
      <c r="A7" s="102"/>
    </row>
    <row r="8" spans="1:7" ht="15">
      <c r="A8" s="40" t="s">
        <v>59</v>
      </c>
      <c r="B8" s="37">
        <v>3</v>
      </c>
      <c r="C8" s="219">
        <v>110050</v>
      </c>
      <c r="D8" s="98"/>
      <c r="E8" s="218">
        <v>80524</v>
      </c>
      <c r="F8" s="127"/>
      <c r="G8" s="135"/>
    </row>
    <row r="9" spans="1:8" ht="15">
      <c r="A9" s="40" t="s">
        <v>71</v>
      </c>
      <c r="B9" s="37">
        <v>4</v>
      </c>
      <c r="C9" s="219">
        <v>2182</v>
      </c>
      <c r="D9" s="179"/>
      <c r="E9" s="219">
        <v>1755</v>
      </c>
      <c r="F9" s="127"/>
      <c r="G9" s="113"/>
      <c r="H9" s="114"/>
    </row>
    <row r="10" spans="1:8" ht="27" customHeight="1">
      <c r="A10" s="39" t="s">
        <v>76</v>
      </c>
      <c r="C10" s="218">
        <f>8100+2408-7100</f>
        <v>3408</v>
      </c>
      <c r="D10" s="127"/>
      <c r="E10" s="218">
        <v>10547</v>
      </c>
      <c r="F10" s="127"/>
      <c r="G10" s="113"/>
      <c r="H10" s="114"/>
    </row>
    <row r="11" spans="1:8" ht="15">
      <c r="A11" s="40" t="s">
        <v>77</v>
      </c>
      <c r="B11" s="106">
        <v>5</v>
      </c>
      <c r="C11" s="218">
        <f>-39687</f>
        <v>-39687</v>
      </c>
      <c r="D11" s="127"/>
      <c r="E11" s="218">
        <v>-30457</v>
      </c>
      <c r="F11" s="127"/>
      <c r="G11" s="113"/>
      <c r="H11" s="114"/>
    </row>
    <row r="12" spans="1:8" ht="15">
      <c r="A12" s="40" t="s">
        <v>3</v>
      </c>
      <c r="B12" s="37">
        <v>6</v>
      </c>
      <c r="C12" s="219">
        <v>-14815</v>
      </c>
      <c r="D12" s="127"/>
      <c r="E12" s="219">
        <v>-16229</v>
      </c>
      <c r="F12" s="127"/>
      <c r="G12" s="113"/>
      <c r="H12" s="114"/>
    </row>
    <row r="13" spans="1:8" ht="15">
      <c r="A13" s="40" t="s">
        <v>8</v>
      </c>
      <c r="B13" s="37">
        <v>7</v>
      </c>
      <c r="C13" s="218">
        <v>-26762</v>
      </c>
      <c r="D13" s="127"/>
      <c r="E13" s="218">
        <v>-24720</v>
      </c>
      <c r="F13" s="127"/>
      <c r="G13" s="113"/>
      <c r="H13" s="114"/>
    </row>
    <row r="14" spans="1:8" ht="15">
      <c r="A14" s="40" t="s">
        <v>56</v>
      </c>
      <c r="B14" s="37" t="s">
        <v>163</v>
      </c>
      <c r="C14" s="218">
        <v>-8877</v>
      </c>
      <c r="D14" s="127"/>
      <c r="E14" s="218">
        <v>-8796</v>
      </c>
      <c r="F14" s="127"/>
      <c r="G14" s="113"/>
      <c r="H14" s="114"/>
    </row>
    <row r="15" spans="1:8" ht="15">
      <c r="A15" s="40" t="s">
        <v>156</v>
      </c>
      <c r="B15" s="37">
        <v>8</v>
      </c>
      <c r="C15" s="219">
        <v>-907</v>
      </c>
      <c r="D15" s="98"/>
      <c r="E15" s="218">
        <v>-1036</v>
      </c>
      <c r="F15" s="127"/>
      <c r="G15" s="113"/>
      <c r="H15" s="114"/>
    </row>
    <row r="16" spans="1:8" ht="15">
      <c r="A16" s="82" t="s">
        <v>35</v>
      </c>
      <c r="C16" s="220">
        <f>SUM(C8:C15)</f>
        <v>24592</v>
      </c>
      <c r="D16" s="127"/>
      <c r="E16" s="220">
        <f>SUM(E8:E15)</f>
        <v>11588</v>
      </c>
      <c r="F16" s="199"/>
      <c r="G16" s="113"/>
      <c r="H16" s="114"/>
    </row>
    <row r="17" spans="1:6" ht="7.5" customHeight="1">
      <c r="A17" s="40"/>
      <c r="C17" s="221"/>
      <c r="D17" s="98"/>
      <c r="E17" s="221"/>
      <c r="F17" s="128"/>
    </row>
    <row r="18" spans="1:6" ht="15">
      <c r="A18" s="40" t="s">
        <v>69</v>
      </c>
      <c r="B18" s="37">
        <v>9</v>
      </c>
      <c r="C18" s="218">
        <f>2959+312</f>
        <v>3271</v>
      </c>
      <c r="D18" s="98"/>
      <c r="E18" s="218">
        <v>2373</v>
      </c>
      <c r="F18" s="127"/>
    </row>
    <row r="19" spans="1:6" ht="15">
      <c r="A19" s="40" t="s">
        <v>70</v>
      </c>
      <c r="B19" s="37">
        <v>10</v>
      </c>
      <c r="C19" s="219">
        <v>-656</v>
      </c>
      <c r="D19" s="127"/>
      <c r="E19" s="218">
        <v>-750</v>
      </c>
      <c r="F19" s="127"/>
    </row>
    <row r="20" spans="1:6" ht="15">
      <c r="A20" s="102" t="s">
        <v>100</v>
      </c>
      <c r="C20" s="220">
        <f>C18+C19</f>
        <v>2615</v>
      </c>
      <c r="D20" s="127"/>
      <c r="E20" s="220">
        <f>E18+E19</f>
        <v>1623</v>
      </c>
      <c r="F20" s="199"/>
    </row>
    <row r="21" spans="1:6" ht="8.25" customHeight="1">
      <c r="A21" s="85"/>
      <c r="C21" s="221"/>
      <c r="D21" s="103"/>
      <c r="E21" s="221"/>
      <c r="F21" s="128"/>
    </row>
    <row r="22" spans="1:6" ht="15">
      <c r="A22" s="82" t="s">
        <v>78</v>
      </c>
      <c r="C22" s="222">
        <f>C16+C20</f>
        <v>27207</v>
      </c>
      <c r="D22" s="98"/>
      <c r="E22" s="222">
        <f>E16+E20</f>
        <v>13211</v>
      </c>
      <c r="F22" s="199"/>
    </row>
    <row r="23" spans="1:6" ht="7.5" customHeight="1">
      <c r="A23" s="82"/>
      <c r="C23" s="223"/>
      <c r="D23" s="98"/>
      <c r="E23" s="223"/>
      <c r="F23" s="129"/>
    </row>
    <row r="24" spans="1:6" ht="15">
      <c r="A24" s="40" t="s">
        <v>79</v>
      </c>
      <c r="C24" s="218">
        <v>-3589</v>
      </c>
      <c r="D24" s="98"/>
      <c r="E24" s="218">
        <v>-1188</v>
      </c>
      <c r="F24" s="200"/>
    </row>
    <row r="25" spans="1:6" ht="10.5" customHeight="1">
      <c r="A25" s="40"/>
      <c r="C25" s="218"/>
      <c r="D25" s="98"/>
      <c r="E25" s="218"/>
      <c r="F25" s="200"/>
    </row>
    <row r="26" spans="1:8" ht="15">
      <c r="A26" s="82" t="s">
        <v>102</v>
      </c>
      <c r="B26" s="140"/>
      <c r="C26" s="259">
        <f>C22+C24</f>
        <v>23618</v>
      </c>
      <c r="D26" s="99"/>
      <c r="E26" s="259">
        <f>E22+E24</f>
        <v>12023</v>
      </c>
      <c r="F26" s="199"/>
      <c r="G26" s="113"/>
      <c r="H26" s="114"/>
    </row>
    <row r="27" spans="1:6" ht="8.25" customHeight="1">
      <c r="A27" s="82"/>
      <c r="B27" s="36"/>
      <c r="C27" s="224"/>
      <c r="D27" s="99"/>
      <c r="E27" s="224"/>
      <c r="F27" s="124"/>
    </row>
    <row r="28" spans="1:6" ht="15">
      <c r="A28" s="101" t="s">
        <v>96</v>
      </c>
      <c r="B28" s="121"/>
      <c r="C28" s="225"/>
      <c r="D28" s="36"/>
      <c r="E28" s="225"/>
      <c r="F28" s="134"/>
    </row>
    <row r="29" spans="1:6" ht="30">
      <c r="A29" s="120" t="s">
        <v>121</v>
      </c>
      <c r="B29" s="121"/>
      <c r="C29" s="226"/>
      <c r="D29" s="125"/>
      <c r="E29" s="226"/>
      <c r="F29" s="145"/>
    </row>
    <row r="30" spans="1:11" ht="30">
      <c r="A30" s="182" t="s">
        <v>119</v>
      </c>
      <c r="B30" s="37">
        <v>17</v>
      </c>
      <c r="C30" s="227">
        <v>-340</v>
      </c>
      <c r="D30" s="98"/>
      <c r="E30" s="227">
        <v>-82</v>
      </c>
      <c r="F30" s="146"/>
      <c r="I30" s="113"/>
      <c r="K30" s="113"/>
    </row>
    <row r="31" spans="1:6" ht="15">
      <c r="A31" s="104" t="s">
        <v>94</v>
      </c>
      <c r="B31" s="37">
        <v>11</v>
      </c>
      <c r="C31" s="148">
        <f>SUM(C30:C30)</f>
        <v>-340</v>
      </c>
      <c r="D31" s="147"/>
      <c r="E31" s="148">
        <f>SUM(E30:E30)</f>
        <v>-82</v>
      </c>
      <c r="F31" s="201"/>
    </row>
    <row r="32" spans="1:6" ht="9" customHeight="1">
      <c r="A32" s="104"/>
      <c r="C32" s="228"/>
      <c r="D32" s="212"/>
      <c r="E32" s="228"/>
      <c r="F32" s="202"/>
    </row>
    <row r="33" spans="1:6" ht="15.75" thickBot="1">
      <c r="A33" s="104" t="s">
        <v>81</v>
      </c>
      <c r="B33" s="121"/>
      <c r="C33" s="229">
        <f>C31+C26</f>
        <v>23278</v>
      </c>
      <c r="D33" s="119"/>
      <c r="E33" s="229">
        <f>E31+E26</f>
        <v>11941</v>
      </c>
      <c r="F33" s="203"/>
    </row>
    <row r="34" spans="1:6" ht="9.75" customHeight="1" thickTop="1">
      <c r="A34" s="105"/>
      <c r="B34" s="121"/>
      <c r="C34" s="230"/>
      <c r="D34" s="119"/>
      <c r="E34" s="230"/>
      <c r="F34" s="126"/>
    </row>
    <row r="35" spans="1:6" ht="9.75" customHeight="1">
      <c r="A35" s="105"/>
      <c r="B35" s="121"/>
      <c r="C35" s="230"/>
      <c r="D35" s="119"/>
      <c r="E35" s="230"/>
      <c r="F35" s="126"/>
    </row>
    <row r="36" spans="1:6" ht="15">
      <c r="A36" s="40" t="s">
        <v>120</v>
      </c>
      <c r="B36" s="37">
        <v>25</v>
      </c>
      <c r="C36" s="213">
        <f>'[1]28 е'!$D$10</f>
        <v>0.1941110454007983</v>
      </c>
      <c r="D36" s="214"/>
      <c r="E36" s="213">
        <v>0.1</v>
      </c>
      <c r="F36" s="152"/>
    </row>
    <row r="37" spans="1:4" ht="15">
      <c r="A37" s="53"/>
      <c r="D37" s="149"/>
    </row>
    <row r="38" spans="1:4" ht="15">
      <c r="A38" s="53"/>
      <c r="D38" s="149"/>
    </row>
    <row r="39" spans="1:4" ht="15">
      <c r="A39" s="53"/>
      <c r="D39" s="149"/>
    </row>
    <row r="40" spans="1:3" ht="15">
      <c r="A40" s="242" t="s">
        <v>183</v>
      </c>
      <c r="C40" s="141"/>
    </row>
    <row r="41" spans="1:3" ht="15">
      <c r="A41" s="97"/>
      <c r="C41" s="141"/>
    </row>
    <row r="42" spans="1:3" ht="15">
      <c r="A42" s="97"/>
      <c r="C42" s="141"/>
    </row>
    <row r="44" spans="1:3" ht="15">
      <c r="A44" s="13" t="s">
        <v>184</v>
      </c>
      <c r="C44" s="36"/>
    </row>
    <row r="45" ht="15">
      <c r="A45" s="13" t="s">
        <v>185</v>
      </c>
    </row>
    <row r="46" ht="15">
      <c r="A46" s="72"/>
    </row>
    <row r="47" ht="15">
      <c r="A47" s="13" t="s">
        <v>73</v>
      </c>
    </row>
    <row r="48" ht="15">
      <c r="A48" s="13" t="s">
        <v>186</v>
      </c>
    </row>
    <row r="49" ht="15">
      <c r="A49" s="72"/>
    </row>
    <row r="50" ht="15">
      <c r="A50" s="77" t="s">
        <v>127</v>
      </c>
    </row>
    <row r="51" ht="15">
      <c r="A51" s="269" t="s">
        <v>187</v>
      </c>
    </row>
    <row r="52" ht="15">
      <c r="A52" s="137"/>
    </row>
    <row r="53" ht="15">
      <c r="A53" s="137"/>
    </row>
    <row r="54" ht="15">
      <c r="A54" s="137"/>
    </row>
    <row r="55" ht="15">
      <c r="A55" s="237"/>
    </row>
    <row r="56" spans="1:2" ht="15">
      <c r="A56" s="139"/>
      <c r="B56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zoomScalePageLayoutView="0" workbookViewId="0" topLeftCell="A37">
      <selection activeCell="C60" sqref="C60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34</v>
      </c>
      <c r="B1" s="79"/>
      <c r="C1" s="79"/>
      <c r="D1" s="79"/>
      <c r="E1" s="32"/>
      <c r="F1" s="32"/>
    </row>
    <row r="2" spans="1:6" ht="14.25">
      <c r="A2" s="33" t="s">
        <v>158</v>
      </c>
      <c r="B2" s="80"/>
      <c r="C2" s="80"/>
      <c r="D2" s="80"/>
      <c r="E2" s="33"/>
      <c r="F2" s="33"/>
    </row>
    <row r="3" spans="1:6" ht="15">
      <c r="A3" s="33" t="s">
        <v>171</v>
      </c>
      <c r="B3" s="81"/>
      <c r="C3" s="81"/>
      <c r="D3" s="81"/>
      <c r="E3" s="18"/>
      <c r="F3" s="18"/>
    </row>
    <row r="4" spans="1:6" ht="26.25" customHeight="1">
      <c r="A4" s="86"/>
      <c r="B4" s="274" t="s">
        <v>5</v>
      </c>
      <c r="C4" s="275" t="s">
        <v>172</v>
      </c>
      <c r="D4" s="84"/>
      <c r="E4" s="275" t="s">
        <v>143</v>
      </c>
      <c r="F4" s="150"/>
    </row>
    <row r="5" spans="2:6" ht="12" customHeight="1">
      <c r="B5" s="274"/>
      <c r="C5" s="276"/>
      <c r="D5" s="84"/>
      <c r="E5" s="276"/>
      <c r="F5" s="183"/>
    </row>
    <row r="6" spans="2:6" ht="15.75" customHeight="1">
      <c r="B6" s="109"/>
      <c r="C6" s="143"/>
      <c r="D6" s="84"/>
      <c r="E6" s="143"/>
      <c r="F6" s="184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5">
      <c r="A9" s="18" t="s">
        <v>36</v>
      </c>
      <c r="B9" s="41">
        <v>12</v>
      </c>
      <c r="C9" s="153">
        <v>203570</v>
      </c>
      <c r="D9" s="41"/>
      <c r="E9" s="153">
        <v>205090</v>
      </c>
      <c r="F9" s="63"/>
    </row>
    <row r="10" spans="1:6" ht="15">
      <c r="A10" s="23" t="s">
        <v>22</v>
      </c>
      <c r="B10" s="41">
        <v>13</v>
      </c>
      <c r="C10" s="153">
        <v>4067</v>
      </c>
      <c r="D10" s="41"/>
      <c r="E10" s="153">
        <v>4324</v>
      </c>
      <c r="F10" s="63"/>
    </row>
    <row r="11" spans="1:6" ht="15">
      <c r="A11" s="18" t="s">
        <v>37</v>
      </c>
      <c r="B11" s="41">
        <v>14</v>
      </c>
      <c r="C11" s="153">
        <v>47363</v>
      </c>
      <c r="D11" s="41"/>
      <c r="E11" s="153">
        <v>47302</v>
      </c>
      <c r="F11" s="63"/>
    </row>
    <row r="12" spans="1:6" ht="15">
      <c r="A12" s="23" t="s">
        <v>38</v>
      </c>
      <c r="B12" s="41">
        <v>15</v>
      </c>
      <c r="C12" s="153">
        <v>85729</v>
      </c>
      <c r="D12" s="41"/>
      <c r="E12" s="153">
        <v>80598</v>
      </c>
      <c r="F12" s="63"/>
    </row>
    <row r="13" spans="1:6" ht="15">
      <c r="A13" s="23" t="s">
        <v>146</v>
      </c>
      <c r="B13" s="41">
        <v>16</v>
      </c>
      <c r="C13" s="153">
        <v>55526</v>
      </c>
      <c r="D13" s="41"/>
      <c r="E13" s="153">
        <v>54485</v>
      </c>
      <c r="F13" s="63"/>
    </row>
    <row r="14" spans="1:6" ht="15">
      <c r="A14" s="154" t="s">
        <v>111</v>
      </c>
      <c r="B14" s="41">
        <v>17</v>
      </c>
      <c r="C14" s="153">
        <v>5135</v>
      </c>
      <c r="D14" s="41"/>
      <c r="E14" s="153">
        <v>5706</v>
      </c>
      <c r="F14" s="63"/>
    </row>
    <row r="15" spans="1:6" ht="15">
      <c r="A15" s="116" t="s">
        <v>92</v>
      </c>
      <c r="B15" s="41">
        <v>18</v>
      </c>
      <c r="C15" s="153">
        <v>50444</v>
      </c>
      <c r="D15" s="41"/>
      <c r="E15" s="153">
        <v>49695</v>
      </c>
      <c r="F15" s="180"/>
    </row>
    <row r="16" spans="1:6" ht="15">
      <c r="A16" s="116" t="s">
        <v>93</v>
      </c>
      <c r="B16" s="41">
        <v>19</v>
      </c>
      <c r="C16" s="153">
        <v>9947</v>
      </c>
      <c r="D16" s="41"/>
      <c r="E16" s="153">
        <v>9546</v>
      </c>
      <c r="F16" s="180"/>
    </row>
    <row r="17" spans="1:9" ht="15">
      <c r="A17" s="15"/>
      <c r="B17" s="131"/>
      <c r="C17" s="65">
        <f>SUM(C9:C16)</f>
        <v>461781</v>
      </c>
      <c r="D17" s="35"/>
      <c r="E17" s="65">
        <f>SUM(E9:E16)</f>
        <v>456746</v>
      </c>
      <c r="F17" s="66"/>
      <c r="I17" s="150" t="s">
        <v>67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5">
      <c r="A19" s="18" t="s">
        <v>7</v>
      </c>
      <c r="B19" s="41">
        <v>20</v>
      </c>
      <c r="C19" s="63">
        <f>73490-7100</f>
        <v>66390</v>
      </c>
      <c r="D19" s="41"/>
      <c r="E19" s="63">
        <v>63222</v>
      </c>
      <c r="F19" s="63"/>
    </row>
    <row r="20" spans="1:6" ht="15">
      <c r="A20" s="18" t="s">
        <v>44</v>
      </c>
      <c r="B20" s="41">
        <v>21</v>
      </c>
      <c r="C20" s="232">
        <v>83706</v>
      </c>
      <c r="D20" s="181"/>
      <c r="E20" s="232">
        <v>87706</v>
      </c>
      <c r="F20" s="180"/>
    </row>
    <row r="21" spans="1:6" ht="15">
      <c r="A21" s="18" t="s">
        <v>86</v>
      </c>
      <c r="B21" s="41">
        <v>22</v>
      </c>
      <c r="C21" s="211">
        <v>24248</v>
      </c>
      <c r="D21" s="41"/>
      <c r="E21" s="211">
        <v>26631</v>
      </c>
      <c r="F21" s="180"/>
    </row>
    <row r="22" spans="1:6" ht="15">
      <c r="A22" s="15" t="s">
        <v>104</v>
      </c>
      <c r="B22" s="41" t="s">
        <v>161</v>
      </c>
      <c r="C22" s="63">
        <v>1816</v>
      </c>
      <c r="D22" s="41"/>
      <c r="E22" s="63">
        <v>1804</v>
      </c>
      <c r="F22" s="180"/>
    </row>
    <row r="23" spans="1:6" ht="15">
      <c r="A23" s="15" t="s">
        <v>60</v>
      </c>
      <c r="B23" s="41" t="s">
        <v>162</v>
      </c>
      <c r="C23" s="211">
        <v>6249</v>
      </c>
      <c r="D23" s="41"/>
      <c r="E23" s="211">
        <v>7372</v>
      </c>
      <c r="F23" s="63"/>
    </row>
    <row r="24" spans="1:6" ht="15">
      <c r="A24" s="18" t="s">
        <v>31</v>
      </c>
      <c r="B24" s="41">
        <v>24</v>
      </c>
      <c r="C24" s="63">
        <f>4309+160</f>
        <v>4469</v>
      </c>
      <c r="D24" s="41"/>
      <c r="E24" s="63">
        <v>15618</v>
      </c>
      <c r="F24" s="63"/>
    </row>
    <row r="25" spans="1:6" ht="14.25">
      <c r="A25" s="33"/>
      <c r="B25" s="35"/>
      <c r="C25" s="65">
        <f>SUM(C19:C24)</f>
        <v>186878</v>
      </c>
      <c r="D25" s="35"/>
      <c r="E25" s="65">
        <f>SUM(E19:E24)</f>
        <v>202353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53</v>
      </c>
      <c r="B27" s="131"/>
      <c r="C27" s="67">
        <f>SUM(C17+C25)</f>
        <v>648659</v>
      </c>
      <c r="D27" s="35"/>
      <c r="E27" s="67">
        <f>SUM(E17+E25)</f>
        <v>659099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7"/>
      <c r="D29" s="38"/>
      <c r="E29" s="87"/>
      <c r="F29" s="87"/>
    </row>
    <row r="30" spans="1:6" ht="17.25" customHeight="1">
      <c r="A30" s="33" t="s">
        <v>39</v>
      </c>
      <c r="B30" s="38"/>
      <c r="C30" s="87"/>
      <c r="D30" s="38"/>
      <c r="E30" s="87"/>
      <c r="F30" s="87"/>
    </row>
    <row r="31" spans="1:6" ht="15">
      <c r="A31" s="18" t="s">
        <v>25</v>
      </c>
      <c r="B31" s="75"/>
      <c r="C31" s="115">
        <v>134798</v>
      </c>
      <c r="D31" s="75"/>
      <c r="E31" s="115">
        <v>134798</v>
      </c>
      <c r="F31" s="115"/>
    </row>
    <row r="32" spans="1:7" ht="15">
      <c r="A32" s="18" t="s">
        <v>87</v>
      </c>
      <c r="B32" s="75"/>
      <c r="C32" s="115">
        <v>-52202</v>
      </c>
      <c r="D32" s="75"/>
      <c r="E32" s="115">
        <v>-50284</v>
      </c>
      <c r="F32" s="115"/>
      <c r="G32" s="100"/>
    </row>
    <row r="33" spans="1:6" ht="15">
      <c r="A33" s="18" t="s">
        <v>66</v>
      </c>
      <c r="B33" s="75"/>
      <c r="C33" s="115">
        <v>463502</v>
      </c>
      <c r="D33" s="75"/>
      <c r="E33" s="115">
        <v>439040</v>
      </c>
      <c r="F33" s="115"/>
    </row>
    <row r="34" spans="1:6" ht="15">
      <c r="A34" s="258" t="s">
        <v>151</v>
      </c>
      <c r="B34" s="75"/>
      <c r="C34" s="115">
        <v>12512</v>
      </c>
      <c r="D34" s="75"/>
      <c r="E34" s="115">
        <v>12512</v>
      </c>
      <c r="F34" s="115"/>
    </row>
    <row r="35" spans="1:6" ht="15">
      <c r="A35" s="18" t="s">
        <v>84</v>
      </c>
      <c r="B35" s="75"/>
      <c r="C35" s="231">
        <f>34156-7100</f>
        <v>27056</v>
      </c>
      <c r="D35" s="75"/>
      <c r="E35" s="231">
        <v>28137</v>
      </c>
      <c r="F35" s="180"/>
    </row>
    <row r="36" spans="1:6" ht="14.25">
      <c r="A36" s="33"/>
      <c r="B36" s="38">
        <v>25</v>
      </c>
      <c r="C36" s="188">
        <f>SUM(C31:C35)</f>
        <v>585666</v>
      </c>
      <c r="D36" s="41"/>
      <c r="E36" s="188">
        <f>SUM(E31:E35)</f>
        <v>564203</v>
      </c>
      <c r="F36" s="69"/>
    </row>
    <row r="37" spans="1:6" ht="14.25">
      <c r="A37" s="33" t="s">
        <v>40</v>
      </c>
      <c r="B37" s="35"/>
      <c r="C37" s="75"/>
      <c r="D37" s="75"/>
      <c r="E37" s="75"/>
      <c r="F37" s="75"/>
    </row>
    <row r="38" spans="1:6" ht="15">
      <c r="A38" s="33" t="s">
        <v>33</v>
      </c>
      <c r="B38" s="75"/>
      <c r="C38" s="75"/>
      <c r="D38" s="75"/>
      <c r="E38" s="75"/>
      <c r="F38" s="64"/>
    </row>
    <row r="39" spans="1:6" ht="15">
      <c r="A39" s="18" t="s">
        <v>61</v>
      </c>
      <c r="B39" s="75">
        <v>26</v>
      </c>
      <c r="C39" s="63">
        <v>10813</v>
      </c>
      <c r="D39" s="75"/>
      <c r="E39" s="63">
        <v>6750</v>
      </c>
      <c r="F39" s="115"/>
    </row>
    <row r="40" spans="1:6" ht="15">
      <c r="A40" s="23" t="s">
        <v>18</v>
      </c>
      <c r="B40" s="75">
        <v>27</v>
      </c>
      <c r="C40" s="232">
        <v>6321</v>
      </c>
      <c r="D40" s="75"/>
      <c r="E40" s="232">
        <f>5606+783</f>
        <v>6389</v>
      </c>
      <c r="F40" s="180"/>
    </row>
    <row r="41" spans="1:6" ht="15">
      <c r="A41" s="122" t="s">
        <v>97</v>
      </c>
      <c r="B41" s="75">
        <v>28</v>
      </c>
      <c r="C41" s="63">
        <v>3797</v>
      </c>
      <c r="D41" s="75"/>
      <c r="E41" s="63">
        <v>4007</v>
      </c>
      <c r="F41" s="115"/>
    </row>
    <row r="42" spans="1:6" ht="15">
      <c r="A42" s="122" t="s">
        <v>125</v>
      </c>
      <c r="B42" s="75">
        <v>29</v>
      </c>
      <c r="C42" s="63">
        <v>533</v>
      </c>
      <c r="E42" s="63">
        <v>496</v>
      </c>
      <c r="F42" s="115"/>
    </row>
    <row r="43" spans="1:7" ht="15">
      <c r="A43" s="18" t="s">
        <v>98</v>
      </c>
      <c r="B43" s="75">
        <v>30</v>
      </c>
      <c r="C43" s="63">
        <v>4974</v>
      </c>
      <c r="D43" s="75"/>
      <c r="E43" s="63">
        <v>4794</v>
      </c>
      <c r="F43" s="115"/>
      <c r="G43" s="100"/>
    </row>
    <row r="44" spans="1:6" ht="15">
      <c r="A44" s="15"/>
      <c r="B44" s="35"/>
      <c r="C44" s="188">
        <f>SUM(C39:C43)</f>
        <v>26438</v>
      </c>
      <c r="D44" s="35"/>
      <c r="E44" s="188">
        <f>SUM(E39:E43)</f>
        <v>22436</v>
      </c>
      <c r="F44" s="69"/>
    </row>
    <row r="45" spans="1:6" ht="6.75" customHeight="1">
      <c r="A45" s="15"/>
      <c r="B45" s="35"/>
      <c r="C45" s="204"/>
      <c r="D45" s="35"/>
      <c r="E45" s="204"/>
      <c r="F45" s="69"/>
    </row>
    <row r="46" spans="1:6" ht="15">
      <c r="A46" s="33" t="s">
        <v>23</v>
      </c>
      <c r="B46" s="89"/>
      <c r="C46" s="89"/>
      <c r="D46" s="89"/>
      <c r="E46" s="89"/>
      <c r="F46" s="90"/>
    </row>
    <row r="47" spans="1:6" ht="15">
      <c r="A47" s="24" t="s">
        <v>62</v>
      </c>
      <c r="B47" s="41">
        <v>31</v>
      </c>
      <c r="C47" s="63">
        <v>10008</v>
      </c>
      <c r="D47" s="215"/>
      <c r="E47" s="63">
        <v>46663</v>
      </c>
      <c r="F47" s="115"/>
    </row>
    <row r="48" spans="1:6" ht="15">
      <c r="A48" s="24" t="s">
        <v>88</v>
      </c>
      <c r="B48" s="41">
        <v>32</v>
      </c>
      <c r="C48" s="63">
        <v>11755</v>
      </c>
      <c r="D48" s="41"/>
      <c r="E48" s="63">
        <v>12671</v>
      </c>
      <c r="F48" s="115"/>
    </row>
    <row r="49" spans="1:6" ht="15">
      <c r="A49" s="24" t="s">
        <v>45</v>
      </c>
      <c r="B49" s="41">
        <v>33</v>
      </c>
      <c r="C49" s="63">
        <v>1550</v>
      </c>
      <c r="D49" s="41"/>
      <c r="E49" s="63">
        <v>1609</v>
      </c>
      <c r="F49" s="115"/>
    </row>
    <row r="50" spans="1:6" ht="15">
      <c r="A50" s="24" t="s">
        <v>41</v>
      </c>
      <c r="B50" s="41">
        <v>34</v>
      </c>
      <c r="C50" s="63">
        <f>742+633</f>
        <v>1375</v>
      </c>
      <c r="D50" s="41"/>
      <c r="E50" s="63">
        <v>700</v>
      </c>
      <c r="F50" s="115"/>
    </row>
    <row r="51" spans="1:6" ht="16.5" customHeight="1">
      <c r="A51" s="52" t="s">
        <v>54</v>
      </c>
      <c r="B51" s="41">
        <v>35</v>
      </c>
      <c r="C51" s="63">
        <v>10109</v>
      </c>
      <c r="D51" s="41"/>
      <c r="E51" s="63">
        <v>8034</v>
      </c>
      <c r="F51" s="115"/>
    </row>
    <row r="52" spans="1:6" ht="15">
      <c r="A52" s="24" t="s">
        <v>24</v>
      </c>
      <c r="B52" s="41">
        <v>36</v>
      </c>
      <c r="C52" s="63">
        <v>1758</v>
      </c>
      <c r="D52" s="41"/>
      <c r="E52" s="63">
        <v>2783</v>
      </c>
      <c r="F52" s="180"/>
    </row>
    <row r="53" spans="1:6" ht="14.25">
      <c r="A53" s="33"/>
      <c r="B53" s="35"/>
      <c r="C53" s="68">
        <f>SUM(C47:C52)</f>
        <v>36555</v>
      </c>
      <c r="D53" s="35"/>
      <c r="E53" s="68">
        <f>SUM(E47:E52)</f>
        <v>72460</v>
      </c>
      <c r="F53" s="69"/>
    </row>
    <row r="54" spans="1:6" ht="6.75" customHeight="1">
      <c r="A54" s="33"/>
      <c r="B54" s="35"/>
      <c r="C54" s="69"/>
      <c r="D54" s="35"/>
      <c r="E54" s="69"/>
      <c r="F54" s="69"/>
    </row>
    <row r="55" spans="1:6" ht="14.25">
      <c r="A55" s="88" t="s">
        <v>42</v>
      </c>
      <c r="B55" s="35"/>
      <c r="C55" s="70">
        <f>C44+C53</f>
        <v>62993</v>
      </c>
      <c r="D55" s="35"/>
      <c r="E55" s="70">
        <f>E44+E53</f>
        <v>94896</v>
      </c>
      <c r="F55" s="69"/>
    </row>
    <row r="56" spans="1:6" ht="5.25" customHeight="1">
      <c r="A56" s="91"/>
      <c r="B56" s="35"/>
      <c r="C56" s="69"/>
      <c r="D56" s="35"/>
      <c r="E56" s="69"/>
      <c r="F56" s="69"/>
    </row>
    <row r="57" spans="1:6" ht="15" thickBot="1">
      <c r="A57" s="33" t="s">
        <v>43</v>
      </c>
      <c r="B57" s="35"/>
      <c r="C57" s="71">
        <f>C36+C55</f>
        <v>648659</v>
      </c>
      <c r="D57" s="35"/>
      <c r="E57" s="71">
        <f>E36+E55</f>
        <v>659099</v>
      </c>
      <c r="F57" s="69"/>
    </row>
    <row r="58" spans="1:6" ht="7.5" customHeight="1" thickTop="1">
      <c r="A58" s="18"/>
      <c r="B58" s="41"/>
      <c r="C58" s="118"/>
      <c r="D58" s="41"/>
      <c r="E58" s="118"/>
      <c r="F58" s="118"/>
    </row>
    <row r="59" spans="1:6" ht="17.25" customHeight="1">
      <c r="A59" s="18"/>
      <c r="B59" s="41"/>
      <c r="C59" s="261"/>
      <c r="D59" s="41"/>
      <c r="E59" s="118"/>
      <c r="F59" s="118"/>
    </row>
    <row r="60" spans="1:6" ht="15" customHeight="1">
      <c r="A60" s="95" t="str">
        <f>'IS'!A40</f>
        <v>Приложенията на страници от 5 до 132 са неразделна част от индивидуалния финансов отчет.</v>
      </c>
      <c r="B60" s="96"/>
      <c r="C60" s="136"/>
      <c r="D60" s="136"/>
      <c r="E60" s="136"/>
      <c r="F60" s="136"/>
    </row>
    <row r="61" spans="1:6" ht="6" customHeight="1">
      <c r="A61" s="95"/>
      <c r="B61" s="96"/>
      <c r="C61" s="136"/>
      <c r="D61" s="136"/>
      <c r="E61" s="136"/>
      <c r="F61" s="136"/>
    </row>
    <row r="62" spans="1:6" ht="12.75" customHeight="1">
      <c r="A62" s="262"/>
      <c r="B62" s="262"/>
      <c r="C62" s="262"/>
      <c r="D62" s="262"/>
      <c r="E62" s="262"/>
      <c r="F62" s="136"/>
    </row>
    <row r="63" spans="1:6" s="14" customFormat="1" ht="15">
      <c r="A63" s="13" t="s">
        <v>184</v>
      </c>
      <c r="B63" s="37"/>
      <c r="C63" s="133"/>
      <c r="D63" s="37"/>
      <c r="E63" s="133"/>
      <c r="F63" s="132"/>
    </row>
    <row r="64" spans="1:6" s="14" customFormat="1" ht="13.5" customHeight="1">
      <c r="A64" s="72" t="s">
        <v>137</v>
      </c>
      <c r="B64" s="37"/>
      <c r="C64" s="37"/>
      <c r="D64" s="37"/>
      <c r="E64" s="132"/>
      <c r="F64" s="132"/>
    </row>
    <row r="65" spans="1:6" s="14" customFormat="1" ht="6" customHeight="1">
      <c r="A65" s="72"/>
      <c r="B65" s="37"/>
      <c r="C65" s="37"/>
      <c r="D65" s="37"/>
      <c r="E65" s="37"/>
      <c r="F65" s="37"/>
    </row>
    <row r="66" spans="1:6" s="14" customFormat="1" ht="13.5" customHeight="1">
      <c r="A66" s="13" t="str">
        <f>'IS'!A47</f>
        <v>Финансов директор: </v>
      </c>
      <c r="B66" s="37"/>
      <c r="C66" s="37"/>
      <c r="D66" s="37"/>
      <c r="E66" s="37"/>
      <c r="F66" s="37"/>
    </row>
    <row r="67" spans="1:6" s="14" customFormat="1" ht="12.75" customHeight="1">
      <c r="A67" s="72" t="str">
        <f>'IS'!A48</f>
        <v>                           Борис Борисов</v>
      </c>
      <c r="B67" s="37"/>
      <c r="C67" s="37"/>
      <c r="D67" s="37"/>
      <c r="E67" s="132"/>
      <c r="F67" s="132"/>
    </row>
    <row r="68" spans="1:6" s="14" customFormat="1" ht="4.5" customHeight="1">
      <c r="A68" s="72"/>
      <c r="B68" s="37"/>
      <c r="C68" s="37"/>
      <c r="D68" s="37"/>
      <c r="E68" s="37"/>
      <c r="F68" s="37"/>
    </row>
    <row r="69" spans="1:6" s="14" customFormat="1" ht="12" customHeight="1">
      <c r="A69" s="77" t="s">
        <v>127</v>
      </c>
      <c r="B69" s="37"/>
      <c r="C69" s="37"/>
      <c r="D69" s="37"/>
      <c r="E69" s="37"/>
      <c r="F69" s="37"/>
    </row>
    <row r="70" spans="1:6" s="14" customFormat="1" ht="14.25" customHeight="1">
      <c r="A70" s="78" t="s">
        <v>51</v>
      </c>
      <c r="B70" s="37"/>
      <c r="C70" s="37"/>
      <c r="D70" s="37"/>
      <c r="E70" s="37"/>
      <c r="F70" s="37"/>
    </row>
    <row r="71" spans="1:6" s="14" customFormat="1" ht="12.75" customHeight="1">
      <c r="A71" s="235"/>
      <c r="B71" s="37"/>
      <c r="C71" s="37"/>
      <c r="D71" s="37"/>
      <c r="E71" s="37"/>
      <c r="F71" s="37"/>
    </row>
    <row r="72" ht="12.75">
      <c r="A72" s="236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zoomScalePageLayoutView="0" workbookViewId="0" topLeftCell="A34">
      <selection activeCell="A59" sqref="A59:A66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89"/>
      <c r="C1" s="189"/>
      <c r="D1" s="189"/>
      <c r="E1" s="189"/>
    </row>
    <row r="2" spans="1:5" s="3" customFormat="1" ht="15">
      <c r="A2" s="17" t="s">
        <v>159</v>
      </c>
      <c r="B2" s="44"/>
      <c r="C2" s="240"/>
      <c r="D2" s="44"/>
      <c r="E2" s="44"/>
    </row>
    <row r="3" spans="1:5" s="3" customFormat="1" ht="15">
      <c r="A3" s="82" t="str">
        <f>'IS'!A3</f>
        <v>за периода, завършващ на 30 юни 2022 година</v>
      </c>
      <c r="B3" s="44"/>
      <c r="C3" s="44"/>
      <c r="D3" s="44"/>
      <c r="E3" s="44"/>
    </row>
    <row r="4" spans="1:5" ht="17.25" customHeight="1">
      <c r="A4" s="277" t="s">
        <v>5</v>
      </c>
      <c r="B4" s="277"/>
      <c r="C4" s="56">
        <v>2022</v>
      </c>
      <c r="D4" s="59"/>
      <c r="E4" s="56">
        <v>2021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3"/>
      <c r="D6" s="12"/>
      <c r="E6" s="143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129535</v>
      </c>
      <c r="D8" s="46"/>
      <c r="E8" s="73">
        <v>107478</v>
      </c>
    </row>
    <row r="9" spans="1:5" ht="15">
      <c r="A9" s="48" t="s">
        <v>65</v>
      </c>
      <c r="B9" s="46"/>
      <c r="C9" s="73">
        <v>-67757</v>
      </c>
      <c r="D9" s="46"/>
      <c r="E9" s="73">
        <v>-47692</v>
      </c>
    </row>
    <row r="10" spans="1:5" ht="15">
      <c r="A10" s="48" t="s">
        <v>28</v>
      </c>
      <c r="B10" s="46"/>
      <c r="C10" s="73">
        <v>-23804</v>
      </c>
      <c r="D10" s="46"/>
      <c r="E10" s="73">
        <v>-22535</v>
      </c>
    </row>
    <row r="11" spans="1:5" s="6" customFormat="1" ht="15">
      <c r="A11" s="48" t="s">
        <v>26</v>
      </c>
      <c r="B11" s="49"/>
      <c r="C11" s="73">
        <v>-3884</v>
      </c>
      <c r="D11" s="49"/>
      <c r="E11" s="73">
        <v>-4398</v>
      </c>
    </row>
    <row r="12" spans="1:5" s="6" customFormat="1" ht="15">
      <c r="A12" s="48" t="s">
        <v>29</v>
      </c>
      <c r="B12" s="49"/>
      <c r="C12" s="73">
        <v>850</v>
      </c>
      <c r="D12" s="49"/>
      <c r="E12" s="73">
        <v>691</v>
      </c>
    </row>
    <row r="13" spans="1:5" s="6" customFormat="1" ht="15">
      <c r="A13" s="48" t="s">
        <v>174</v>
      </c>
      <c r="B13" s="49"/>
      <c r="C13" s="73">
        <v>-1800</v>
      </c>
      <c r="D13" s="49"/>
      <c r="E13" s="73">
        <v>-2255</v>
      </c>
    </row>
    <row r="14" spans="1:5" s="6" customFormat="1" ht="15">
      <c r="A14" s="48" t="s">
        <v>55</v>
      </c>
      <c r="B14" s="49"/>
      <c r="C14" s="73">
        <v>-340</v>
      </c>
      <c r="D14" s="49"/>
      <c r="E14" s="73">
        <v>-591</v>
      </c>
    </row>
    <row r="15" spans="1:5" s="6" customFormat="1" ht="15">
      <c r="A15" s="48" t="s">
        <v>72</v>
      </c>
      <c r="B15" s="49"/>
      <c r="C15" s="73">
        <v>-33</v>
      </c>
      <c r="D15" s="49"/>
      <c r="E15" s="73">
        <v>-67</v>
      </c>
    </row>
    <row r="16" spans="1:5" ht="15">
      <c r="A16" s="94" t="s">
        <v>155</v>
      </c>
      <c r="B16" s="49"/>
      <c r="C16" s="73">
        <v>-149</v>
      </c>
      <c r="D16" s="49"/>
      <c r="E16" s="73">
        <v>-297</v>
      </c>
    </row>
    <row r="17" spans="1:5" s="6" customFormat="1" ht="14.25">
      <c r="A17" s="151" t="s">
        <v>101</v>
      </c>
      <c r="B17" s="49"/>
      <c r="C17" s="74">
        <f>SUM(C8:C16)</f>
        <v>32618</v>
      </c>
      <c r="D17" s="49"/>
      <c r="E17" s="74">
        <f>SUM(E8:E16)</f>
        <v>30334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-5229</v>
      </c>
      <c r="D20" s="73"/>
      <c r="E20" s="73">
        <v>-2591</v>
      </c>
    </row>
    <row r="21" spans="1:5" ht="15">
      <c r="A21" s="51" t="s">
        <v>46</v>
      </c>
      <c r="B21" s="49"/>
      <c r="C21" s="73">
        <v>17</v>
      </c>
      <c r="D21" s="73"/>
      <c r="E21" s="73">
        <v>90</v>
      </c>
    </row>
    <row r="22" spans="1:5" ht="15">
      <c r="A22" s="48" t="s">
        <v>47</v>
      </c>
      <c r="B22" s="49"/>
      <c r="C22" s="73">
        <v>-63</v>
      </c>
      <c r="D22" s="73"/>
      <c r="E22" s="73">
        <v>-252</v>
      </c>
    </row>
    <row r="23" spans="1:5" ht="15">
      <c r="A23" s="48" t="s">
        <v>124</v>
      </c>
      <c r="B23" s="49"/>
      <c r="C23" s="73">
        <v>0</v>
      </c>
      <c r="D23" s="73"/>
      <c r="E23" s="73">
        <v>-2881</v>
      </c>
    </row>
    <row r="24" spans="1:5" ht="15">
      <c r="A24" s="266" t="s">
        <v>175</v>
      </c>
      <c r="B24" s="49"/>
      <c r="C24" s="73">
        <v>0</v>
      </c>
      <c r="D24" s="73"/>
      <c r="E24" s="73">
        <v>675</v>
      </c>
    </row>
    <row r="25" spans="1:5" ht="15">
      <c r="A25" s="48" t="s">
        <v>105</v>
      </c>
      <c r="B25" s="49"/>
      <c r="C25" s="73">
        <v>-1041</v>
      </c>
      <c r="D25" s="73"/>
      <c r="E25" s="73">
        <v>-52</v>
      </c>
    </row>
    <row r="26" spans="1:5" ht="15">
      <c r="A26" s="48" t="s">
        <v>106</v>
      </c>
      <c r="B26" s="49"/>
      <c r="C26" s="73">
        <v>0</v>
      </c>
      <c r="D26" s="73"/>
      <c r="E26" s="73">
        <v>338</v>
      </c>
    </row>
    <row r="27" spans="1:5" ht="15">
      <c r="A27" s="48" t="s">
        <v>112</v>
      </c>
      <c r="B27" s="49"/>
      <c r="C27" s="73">
        <v>-363</v>
      </c>
      <c r="D27" s="155"/>
      <c r="E27" s="73">
        <v>-2004</v>
      </c>
    </row>
    <row r="28" spans="1:5" ht="15">
      <c r="A28" s="48" t="s">
        <v>113</v>
      </c>
      <c r="B28" s="49"/>
      <c r="C28" s="73">
        <v>595</v>
      </c>
      <c r="D28" s="155"/>
      <c r="E28" s="73">
        <v>30</v>
      </c>
    </row>
    <row r="29" spans="1:5" ht="15">
      <c r="A29" s="48" t="s">
        <v>176</v>
      </c>
      <c r="B29" s="49"/>
      <c r="C29" s="73">
        <v>-3174</v>
      </c>
      <c r="D29" s="155"/>
      <c r="E29" s="73">
        <v>-277</v>
      </c>
    </row>
    <row r="30" spans="1:5" ht="15">
      <c r="A30" s="48" t="s">
        <v>122</v>
      </c>
      <c r="B30" s="49"/>
      <c r="C30" s="73">
        <v>417</v>
      </c>
      <c r="D30" s="155"/>
      <c r="E30" s="73">
        <v>1331</v>
      </c>
    </row>
    <row r="31" spans="1:5" ht="15">
      <c r="A31" s="51" t="s">
        <v>80</v>
      </c>
      <c r="B31" s="49"/>
      <c r="C31" s="73">
        <v>-1500</v>
      </c>
      <c r="D31" s="73"/>
      <c r="E31" s="73">
        <v>-2660</v>
      </c>
    </row>
    <row r="32" spans="1:5" ht="15">
      <c r="A32" s="48" t="s">
        <v>82</v>
      </c>
      <c r="B32" s="49"/>
      <c r="C32" s="73">
        <v>684</v>
      </c>
      <c r="D32" s="73"/>
      <c r="E32" s="73">
        <v>1940</v>
      </c>
    </row>
    <row r="33" spans="1:5" ht="15">
      <c r="A33" s="48" t="s">
        <v>83</v>
      </c>
      <c r="B33" s="49"/>
      <c r="C33" s="73">
        <v>0</v>
      </c>
      <c r="D33" s="73"/>
      <c r="E33" s="73">
        <v>20</v>
      </c>
    </row>
    <row r="34" spans="1:5" ht="15">
      <c r="A34" s="48" t="s">
        <v>103</v>
      </c>
      <c r="B34" s="49"/>
      <c r="C34" s="73">
        <v>816</v>
      </c>
      <c r="D34" s="73"/>
      <c r="E34" s="73">
        <v>103</v>
      </c>
    </row>
    <row r="35" spans="1:5" ht="15">
      <c r="A35" s="48" t="s">
        <v>177</v>
      </c>
      <c r="B35" s="49"/>
      <c r="C35" s="73">
        <v>272</v>
      </c>
      <c r="D35" s="73"/>
      <c r="E35" s="73">
        <v>594</v>
      </c>
    </row>
    <row r="36" spans="1:5" ht="15">
      <c r="A36" s="48" t="s">
        <v>153</v>
      </c>
      <c r="B36" s="49"/>
      <c r="C36" s="73">
        <v>134</v>
      </c>
      <c r="D36" s="73"/>
      <c r="E36" s="73">
        <v>39</v>
      </c>
    </row>
    <row r="37" spans="1:5" ht="15">
      <c r="A37" s="151" t="s">
        <v>132</v>
      </c>
      <c r="B37" s="241"/>
      <c r="C37" s="74">
        <f>SUM(C20:C36)</f>
        <v>-8435</v>
      </c>
      <c r="D37" s="49"/>
      <c r="E37" s="74">
        <f>SUM(E20:E36)</f>
        <v>-5557</v>
      </c>
    </row>
    <row r="38" spans="1:5" ht="6.75" customHeight="1">
      <c r="A38" s="48"/>
      <c r="B38" s="49"/>
      <c r="C38" s="60"/>
      <c r="D38" s="49"/>
      <c r="E38" s="60"/>
    </row>
    <row r="39" spans="1:5" ht="13.5" customHeight="1">
      <c r="A39" s="50" t="s">
        <v>14</v>
      </c>
      <c r="B39" s="49"/>
      <c r="C39" s="61"/>
      <c r="D39" s="49"/>
      <c r="E39" s="61"/>
    </row>
    <row r="40" spans="1:5" ht="15">
      <c r="A40" s="51" t="s">
        <v>181</v>
      </c>
      <c r="B40" s="49"/>
      <c r="C40" s="265">
        <f>9635-5529</f>
        <v>4106</v>
      </c>
      <c r="D40" s="155"/>
      <c r="E40" s="73">
        <v>-2408</v>
      </c>
    </row>
    <row r="41" spans="1:5" s="243" customFormat="1" ht="15">
      <c r="A41" s="51" t="s">
        <v>178</v>
      </c>
      <c r="B41" s="49"/>
      <c r="C41" s="265">
        <v>-36649</v>
      </c>
      <c r="D41" s="155"/>
      <c r="E41" s="73">
        <v>-22482</v>
      </c>
    </row>
    <row r="42" spans="1:5" ht="15">
      <c r="A42" s="48" t="s">
        <v>27</v>
      </c>
      <c r="B42" s="49"/>
      <c r="C42" s="73">
        <v>0</v>
      </c>
      <c r="D42" s="155"/>
      <c r="E42" s="73">
        <v>-80</v>
      </c>
    </row>
    <row r="43" spans="1:5" ht="15">
      <c r="A43" s="48" t="s">
        <v>87</v>
      </c>
      <c r="B43" s="49"/>
      <c r="C43" s="73">
        <v>-1918</v>
      </c>
      <c r="D43" s="155"/>
      <c r="E43" s="73">
        <v>0</v>
      </c>
    </row>
    <row r="44" spans="1:5" ht="15">
      <c r="A44" s="48" t="s">
        <v>182</v>
      </c>
      <c r="B44" s="49"/>
      <c r="C44" s="73">
        <v>-7</v>
      </c>
      <c r="D44" s="155"/>
      <c r="E44" s="73">
        <v>-6</v>
      </c>
    </row>
    <row r="45" spans="1:5" ht="15">
      <c r="A45" s="48" t="s">
        <v>166</v>
      </c>
      <c r="B45" s="49"/>
      <c r="C45" s="73">
        <v>-552</v>
      </c>
      <c r="D45" s="155"/>
      <c r="E45" s="73">
        <v>0</v>
      </c>
    </row>
    <row r="46" spans="1:5" ht="15">
      <c r="A46" s="48" t="s">
        <v>126</v>
      </c>
      <c r="B46" s="49"/>
      <c r="C46" s="73">
        <v>-431</v>
      </c>
      <c r="D46" s="155"/>
      <c r="E46" s="73">
        <v>-968</v>
      </c>
    </row>
    <row r="47" spans="1:5" ht="15">
      <c r="A47" s="206" t="s">
        <v>154</v>
      </c>
      <c r="B47" s="49"/>
      <c r="C47" s="73">
        <v>16</v>
      </c>
      <c r="D47" s="155"/>
      <c r="E47" s="73">
        <v>61</v>
      </c>
    </row>
    <row r="48" spans="1:5" ht="15">
      <c r="A48" s="206" t="s">
        <v>169</v>
      </c>
      <c r="B48" s="49"/>
      <c r="C48" s="73">
        <v>103</v>
      </c>
      <c r="D48" s="155"/>
      <c r="E48" s="73">
        <v>0</v>
      </c>
    </row>
    <row r="49" spans="1:5" s="6" customFormat="1" ht="14.25">
      <c r="A49" s="205" t="s">
        <v>133</v>
      </c>
      <c r="B49" s="49"/>
      <c r="C49" s="74">
        <f>SUM(C40:C48)</f>
        <v>-35332</v>
      </c>
      <c r="D49" s="49"/>
      <c r="E49" s="74">
        <f>SUM(E40:E48)</f>
        <v>-25883</v>
      </c>
    </row>
    <row r="50" spans="1:5" ht="6.75" customHeight="1">
      <c r="A50" s="206"/>
      <c r="B50" s="49"/>
      <c r="C50" s="73"/>
      <c r="D50" s="49"/>
      <c r="E50" s="73"/>
    </row>
    <row r="51" spans="1:5" s="19" customFormat="1" ht="16.5" customHeight="1">
      <c r="A51" s="207" t="s">
        <v>123</v>
      </c>
      <c r="B51" s="49"/>
      <c r="C51" s="208">
        <f>C17+C37+C49</f>
        <v>-11149</v>
      </c>
      <c r="D51" s="49"/>
      <c r="E51" s="208">
        <f>E17+E37+E49</f>
        <v>-1106</v>
      </c>
    </row>
    <row r="52" spans="1:5" s="19" customFormat="1" ht="5.25" customHeight="1">
      <c r="A52" s="206"/>
      <c r="B52" s="49"/>
      <c r="C52" s="60"/>
      <c r="D52" s="49"/>
      <c r="E52" s="60"/>
    </row>
    <row r="53" spans="1:5" s="20" customFormat="1" ht="15">
      <c r="A53" s="206" t="s">
        <v>63</v>
      </c>
      <c r="B53" s="49"/>
      <c r="C53" s="73">
        <v>15618</v>
      </c>
      <c r="D53" s="49"/>
      <c r="E53" s="73">
        <v>3776</v>
      </c>
    </row>
    <row r="54" spans="1:5" s="20" customFormat="1" ht="6" customHeight="1">
      <c r="A54" s="206"/>
      <c r="B54" s="49"/>
      <c r="C54" s="209"/>
      <c r="D54" s="49"/>
      <c r="E54" s="209"/>
    </row>
    <row r="55" spans="1:5" ht="15.75" thickBot="1">
      <c r="A55" s="205" t="s">
        <v>173</v>
      </c>
      <c r="B55" s="238">
        <v>24</v>
      </c>
      <c r="C55" s="210">
        <f>C53+C51</f>
        <v>4469</v>
      </c>
      <c r="D55" s="49"/>
      <c r="E55" s="210">
        <f>E53+E51</f>
        <v>2670</v>
      </c>
    </row>
    <row r="56" spans="2:5" ht="12" customHeight="1" thickTop="1">
      <c r="B56" s="46"/>
      <c r="C56" s="130"/>
      <c r="D56" s="46"/>
      <c r="E56" s="130"/>
    </row>
    <row r="57" spans="1:4" ht="15">
      <c r="A57" s="76" t="str">
        <f>SFP!A60</f>
        <v>Приложенията на страници от 5 до 132 са неразделна част от индивидуалния финансов отчет.</v>
      </c>
      <c r="B57" s="46"/>
      <c r="C57" s="117"/>
      <c r="D57" s="46"/>
    </row>
    <row r="58" spans="1:4" ht="15">
      <c r="A58" s="76"/>
      <c r="B58" s="46"/>
      <c r="C58" s="117"/>
      <c r="D58" s="46"/>
    </row>
    <row r="59" spans="1:4" ht="15">
      <c r="A59" s="13" t="s">
        <v>184</v>
      </c>
      <c r="B59" s="46"/>
      <c r="C59" s="117"/>
      <c r="D59" s="46"/>
    </row>
    <row r="60" spans="1:4" ht="15">
      <c r="A60" s="13" t="s">
        <v>185</v>
      </c>
      <c r="B60" s="46"/>
      <c r="C60" s="46"/>
      <c r="D60" s="46"/>
    </row>
    <row r="61" spans="1:4" ht="15">
      <c r="A61" s="72"/>
      <c r="B61" s="46"/>
      <c r="C61" s="46"/>
      <c r="D61" s="46"/>
    </row>
    <row r="62" spans="1:4" ht="15">
      <c r="A62" s="13" t="s">
        <v>73</v>
      </c>
      <c r="B62" s="46"/>
      <c r="C62" s="46"/>
      <c r="D62" s="46"/>
    </row>
    <row r="63" spans="1:4" ht="15">
      <c r="A63" s="13" t="s">
        <v>186</v>
      </c>
      <c r="B63" s="46"/>
      <c r="C63" s="46"/>
      <c r="D63" s="46"/>
    </row>
    <row r="64" spans="1:4" ht="15">
      <c r="A64" s="72"/>
      <c r="B64" s="46"/>
      <c r="C64" s="46"/>
      <c r="D64" s="46"/>
    </row>
    <row r="65" ht="15">
      <c r="A65" s="77" t="s">
        <v>127</v>
      </c>
    </row>
    <row r="66" ht="15">
      <c r="A66" s="269" t="s">
        <v>187</v>
      </c>
    </row>
    <row r="67" ht="15">
      <c r="A67" s="92"/>
    </row>
    <row r="68" ht="15">
      <c r="A68" s="93"/>
    </row>
    <row r="69" ht="15">
      <c r="A69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Normal="115" zoomScaleSheetLayoutView="100" zoomScalePageLayoutView="0" workbookViewId="0" topLeftCell="A13">
      <selection activeCell="A49" sqref="A49"/>
    </sheetView>
  </sheetViews>
  <sheetFormatPr defaultColWidth="9.140625" defaultRowHeight="12.75"/>
  <cols>
    <col min="1" max="1" width="49.4218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4.14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2.7109375" style="8" customWidth="1"/>
    <col min="19" max="19" width="1.1484375" style="8" customWidth="1"/>
    <col min="20" max="20" width="13.57421875" style="8" customWidth="1"/>
    <col min="21" max="21" width="9.57421875" style="8" bestFit="1" customWidth="1"/>
    <col min="22" max="16384" width="9.140625" style="8" customWidth="1"/>
  </cols>
  <sheetData>
    <row r="1" spans="1:20" ht="18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281" t="s">
        <v>160</v>
      </c>
      <c r="B2" s="281"/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0" ht="18" customHeight="1">
      <c r="A3" s="82" t="str">
        <f>CFS!A3</f>
        <v>за периода, завършващ на 30 юни 2022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07" customFormat="1" ht="15" customHeight="1">
      <c r="A4" s="278"/>
      <c r="B4" s="278" t="s">
        <v>5</v>
      </c>
      <c r="C4" s="156"/>
      <c r="D4" s="278" t="s">
        <v>25</v>
      </c>
      <c r="E4" s="156"/>
      <c r="F4" s="278" t="s">
        <v>87</v>
      </c>
      <c r="G4" s="156"/>
      <c r="H4" s="278" t="s">
        <v>17</v>
      </c>
      <c r="I4" s="157"/>
      <c r="J4" s="278" t="s">
        <v>68</v>
      </c>
      <c r="K4" s="156"/>
      <c r="L4" s="279" t="s">
        <v>114</v>
      </c>
      <c r="M4" s="157"/>
      <c r="N4" s="278" t="s">
        <v>85</v>
      </c>
      <c r="O4" s="157"/>
      <c r="P4" s="280" t="s">
        <v>152</v>
      </c>
      <c r="Q4" s="157"/>
      <c r="R4" s="278" t="s">
        <v>84</v>
      </c>
      <c r="S4" s="157"/>
      <c r="T4" s="278" t="s">
        <v>30</v>
      </c>
    </row>
    <row r="5" spans="1:20" s="108" customFormat="1" ht="37.5" customHeight="1">
      <c r="A5" s="278"/>
      <c r="B5" s="278"/>
      <c r="C5" s="156"/>
      <c r="D5" s="278"/>
      <c r="E5" s="158"/>
      <c r="F5" s="278"/>
      <c r="G5" s="158"/>
      <c r="H5" s="278"/>
      <c r="I5" s="159"/>
      <c r="J5" s="278"/>
      <c r="K5" s="158"/>
      <c r="L5" s="279"/>
      <c r="M5" s="159"/>
      <c r="N5" s="278"/>
      <c r="O5" s="159"/>
      <c r="P5" s="280"/>
      <c r="Q5" s="159"/>
      <c r="R5" s="278"/>
      <c r="S5" s="159"/>
      <c r="T5" s="278"/>
    </row>
    <row r="6" spans="1:20" s="22" customFormat="1" ht="15">
      <c r="A6" s="160"/>
      <c r="B6" s="161"/>
      <c r="C6" s="161"/>
      <c r="D6" s="162" t="s">
        <v>9</v>
      </c>
      <c r="E6" s="162"/>
      <c r="F6" s="162" t="s">
        <v>9</v>
      </c>
      <c r="G6" s="162"/>
      <c r="H6" s="162" t="s">
        <v>9</v>
      </c>
      <c r="I6" s="162"/>
      <c r="J6" s="162" t="s">
        <v>9</v>
      </c>
      <c r="K6" s="162"/>
      <c r="L6" s="162" t="s">
        <v>9</v>
      </c>
      <c r="M6" s="162"/>
      <c r="N6" s="162" t="s">
        <v>9</v>
      </c>
      <c r="O6" s="162"/>
      <c r="P6" s="162" t="s">
        <v>9</v>
      </c>
      <c r="Q6" s="162"/>
      <c r="R6" s="162" t="s">
        <v>9</v>
      </c>
      <c r="S6" s="162"/>
      <c r="T6" s="162" t="s">
        <v>9</v>
      </c>
    </row>
    <row r="7" spans="1:20" s="21" customFormat="1" ht="5.25" customHeight="1">
      <c r="A7" s="163"/>
      <c r="B7" s="163"/>
      <c r="C7" s="163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3"/>
      <c r="S7" s="162"/>
      <c r="T7" s="162"/>
    </row>
    <row r="8" spans="1:20" s="14" customFormat="1" ht="13.5" customHeight="1">
      <c r="A8" s="164" t="s">
        <v>164</v>
      </c>
      <c r="B8" s="165">
        <v>25</v>
      </c>
      <c r="C8" s="165"/>
      <c r="D8" s="244">
        <v>134798</v>
      </c>
      <c r="E8" s="263"/>
      <c r="F8" s="244">
        <v>-33656</v>
      </c>
      <c r="G8" s="263"/>
      <c r="H8" s="244">
        <v>63335</v>
      </c>
      <c r="I8" s="264"/>
      <c r="J8" s="244">
        <v>21594</v>
      </c>
      <c r="K8" s="264"/>
      <c r="L8" s="244">
        <v>2282</v>
      </c>
      <c r="M8" s="264"/>
      <c r="N8" s="244">
        <v>321596</v>
      </c>
      <c r="O8" s="264"/>
      <c r="P8" s="244">
        <v>0</v>
      </c>
      <c r="Q8" s="264"/>
      <c r="R8" s="244">
        <v>27039</v>
      </c>
      <c r="S8" s="264"/>
      <c r="T8" s="244">
        <v>536988</v>
      </c>
    </row>
    <row r="9" spans="1:20" s="14" customFormat="1" ht="15" customHeight="1">
      <c r="A9" s="171"/>
      <c r="B9" s="169"/>
      <c r="C9" s="169"/>
      <c r="D9" s="239"/>
      <c r="E9" s="245"/>
      <c r="F9" s="239"/>
      <c r="G9" s="245"/>
      <c r="H9" s="239"/>
      <c r="I9" s="246"/>
      <c r="J9" s="239"/>
      <c r="K9" s="239"/>
      <c r="L9" s="195"/>
      <c r="M9" s="255"/>
      <c r="N9" s="239"/>
      <c r="O9" s="239"/>
      <c r="P9" s="245"/>
      <c r="Q9" s="239"/>
      <c r="R9" s="239"/>
      <c r="S9" s="246"/>
      <c r="T9" s="239"/>
    </row>
    <row r="10" spans="1:20" s="14" customFormat="1" ht="16.5" customHeight="1">
      <c r="A10" s="192" t="s">
        <v>144</v>
      </c>
      <c r="B10" s="192"/>
      <c r="C10" s="192"/>
      <c r="D10" s="245"/>
      <c r="E10" s="245"/>
      <c r="F10" s="245"/>
      <c r="G10" s="245"/>
      <c r="H10" s="246"/>
      <c r="I10" s="246"/>
      <c r="J10" s="246"/>
      <c r="K10" s="246"/>
      <c r="L10" s="246"/>
      <c r="M10" s="246"/>
      <c r="N10" s="246"/>
      <c r="O10" s="246"/>
      <c r="P10" s="245"/>
      <c r="Q10" s="246"/>
      <c r="R10" s="246"/>
      <c r="S10" s="246"/>
      <c r="T10" s="246"/>
    </row>
    <row r="11" spans="1:20" s="14" customFormat="1" ht="13.5" customHeight="1">
      <c r="A11" s="166" t="s">
        <v>128</v>
      </c>
      <c r="B11" s="169"/>
      <c r="C11" s="169"/>
      <c r="D11" s="194">
        <f>D13</f>
        <v>0</v>
      </c>
      <c r="E11" s="245"/>
      <c r="F11" s="247">
        <f>F13+F12</f>
        <v>-16628</v>
      </c>
      <c r="G11" s="245"/>
      <c r="H11" s="194">
        <f>H13</f>
        <v>0</v>
      </c>
      <c r="I11" s="246"/>
      <c r="J11" s="194">
        <f>J13</f>
        <v>0</v>
      </c>
      <c r="K11" s="246"/>
      <c r="L11" s="194">
        <f>L13</f>
        <v>0</v>
      </c>
      <c r="M11" s="246"/>
      <c r="N11" s="194">
        <f>N13</f>
        <v>0</v>
      </c>
      <c r="O11" s="246"/>
      <c r="P11" s="247">
        <f>P13+P12</f>
        <v>0</v>
      </c>
      <c r="Q11" s="246"/>
      <c r="R11" s="194">
        <f>R12+R13</f>
        <v>0</v>
      </c>
      <c r="S11" s="246"/>
      <c r="T11" s="194">
        <f>T13+T12</f>
        <v>-16628</v>
      </c>
    </row>
    <row r="12" spans="1:20" s="14" customFormat="1" ht="16.5" customHeight="1">
      <c r="A12" s="186" t="s">
        <v>129</v>
      </c>
      <c r="B12" s="169"/>
      <c r="C12" s="169"/>
      <c r="D12" s="195">
        <v>0</v>
      </c>
      <c r="E12" s="245"/>
      <c r="F12" s="245">
        <v>0</v>
      </c>
      <c r="G12" s="245"/>
      <c r="H12" s="195">
        <v>0</v>
      </c>
      <c r="I12" s="246"/>
      <c r="J12" s="195">
        <v>0</v>
      </c>
      <c r="K12" s="246"/>
      <c r="L12" s="195">
        <v>0</v>
      </c>
      <c r="M12" s="246"/>
      <c r="N12" s="195">
        <v>0</v>
      </c>
      <c r="O12" s="246"/>
      <c r="P12" s="245">
        <v>0</v>
      </c>
      <c r="Q12" s="246"/>
      <c r="R12" s="248">
        <v>0</v>
      </c>
      <c r="S12" s="246"/>
      <c r="T12" s="196">
        <f aca="true" t="shared" si="0" ref="T12:T19">SUM(D12:S12)</f>
        <v>0</v>
      </c>
    </row>
    <row r="13" spans="1:20" s="14" customFormat="1" ht="15">
      <c r="A13" s="186" t="s">
        <v>115</v>
      </c>
      <c r="B13" s="169"/>
      <c r="C13" s="169"/>
      <c r="D13" s="195">
        <v>0</v>
      </c>
      <c r="E13" s="245"/>
      <c r="F13" s="248">
        <v>-16628</v>
      </c>
      <c r="G13" s="245"/>
      <c r="H13" s="195">
        <v>0</v>
      </c>
      <c r="I13" s="246"/>
      <c r="J13" s="195">
        <v>0</v>
      </c>
      <c r="K13" s="246"/>
      <c r="L13" s="195">
        <v>0</v>
      </c>
      <c r="M13" s="246"/>
      <c r="N13" s="195">
        <v>0</v>
      </c>
      <c r="O13" s="246"/>
      <c r="P13" s="248">
        <v>0</v>
      </c>
      <c r="Q13" s="246"/>
      <c r="R13" s="195">
        <v>0</v>
      </c>
      <c r="S13" s="246"/>
      <c r="T13" s="196">
        <f>SUM(D13:S13)</f>
        <v>-16628</v>
      </c>
    </row>
    <row r="14" spans="1:20" s="14" customFormat="1" ht="15">
      <c r="A14" s="186" t="s">
        <v>148</v>
      </c>
      <c r="B14" s="169"/>
      <c r="C14" s="169"/>
      <c r="D14" s="194">
        <f>D15+D16</f>
        <v>0</v>
      </c>
      <c r="E14" s="245"/>
      <c r="F14" s="194">
        <f>F15+F16</f>
        <v>0</v>
      </c>
      <c r="G14" s="245"/>
      <c r="H14" s="194">
        <f>H15+H16</f>
        <v>0</v>
      </c>
      <c r="I14" s="246"/>
      <c r="J14" s="194">
        <f>J15+J16</f>
        <v>0</v>
      </c>
      <c r="K14" s="246"/>
      <c r="L14" s="194">
        <f>L15+L16</f>
        <v>0</v>
      </c>
      <c r="M14" s="246"/>
      <c r="N14" s="194">
        <f>N15+N16</f>
        <v>0</v>
      </c>
      <c r="O14" s="246"/>
      <c r="P14" s="194">
        <f>P15+P16</f>
        <v>12512</v>
      </c>
      <c r="Q14" s="246"/>
      <c r="R14" s="194">
        <f>R15+R16</f>
        <v>0</v>
      </c>
      <c r="S14" s="246"/>
      <c r="T14" s="194">
        <f>T16+T15</f>
        <v>12512</v>
      </c>
    </row>
    <row r="15" spans="1:20" s="14" customFormat="1" ht="15">
      <c r="A15" s="185" t="s">
        <v>149</v>
      </c>
      <c r="B15" s="169"/>
      <c r="C15" s="169"/>
      <c r="D15" s="195">
        <v>0</v>
      </c>
      <c r="E15" s="245"/>
      <c r="F15" s="248">
        <v>0</v>
      </c>
      <c r="G15" s="245"/>
      <c r="H15" s="195">
        <v>0</v>
      </c>
      <c r="I15" s="246"/>
      <c r="J15" s="195">
        <v>0</v>
      </c>
      <c r="K15" s="246"/>
      <c r="L15" s="195">
        <v>0</v>
      </c>
      <c r="M15" s="246"/>
      <c r="N15" s="195">
        <v>0</v>
      </c>
      <c r="O15" s="246"/>
      <c r="P15" s="195">
        <v>12579</v>
      </c>
      <c r="Q15" s="246"/>
      <c r="R15" s="195">
        <v>0</v>
      </c>
      <c r="S15" s="246"/>
      <c r="T15" s="196">
        <f t="shared" si="0"/>
        <v>12579</v>
      </c>
    </row>
    <row r="16" spans="1:20" s="14" customFormat="1" ht="15">
      <c r="A16" s="268" t="s">
        <v>150</v>
      </c>
      <c r="B16" s="169"/>
      <c r="C16" s="169"/>
      <c r="D16" s="195">
        <v>0</v>
      </c>
      <c r="E16" s="245"/>
      <c r="F16" s="248">
        <v>0</v>
      </c>
      <c r="G16" s="245"/>
      <c r="H16" s="195">
        <v>0</v>
      </c>
      <c r="I16" s="246"/>
      <c r="J16" s="195">
        <v>0</v>
      </c>
      <c r="K16" s="246"/>
      <c r="L16" s="195">
        <v>0</v>
      </c>
      <c r="M16" s="246"/>
      <c r="N16" s="195">
        <v>0</v>
      </c>
      <c r="O16" s="246"/>
      <c r="P16" s="195">
        <v>-67</v>
      </c>
      <c r="Q16" s="246"/>
      <c r="R16" s="195">
        <v>0</v>
      </c>
      <c r="S16" s="246"/>
      <c r="T16" s="196">
        <f t="shared" si="0"/>
        <v>-67</v>
      </c>
    </row>
    <row r="17" spans="1:21" s="14" customFormat="1" ht="14.25" customHeight="1">
      <c r="A17" s="166" t="s">
        <v>58</v>
      </c>
      <c r="B17" s="169"/>
      <c r="C17" s="169"/>
      <c r="D17" s="249">
        <v>0</v>
      </c>
      <c r="E17" s="245"/>
      <c r="F17" s="249">
        <v>0</v>
      </c>
      <c r="G17" s="245"/>
      <c r="H17" s="249">
        <f>H18</f>
        <v>2866</v>
      </c>
      <c r="I17" s="246"/>
      <c r="J17" s="249">
        <v>0</v>
      </c>
      <c r="K17" s="246"/>
      <c r="L17" s="249">
        <v>0</v>
      </c>
      <c r="M17" s="246"/>
      <c r="N17" s="249">
        <f>N18</f>
        <v>20985</v>
      </c>
      <c r="O17" s="246"/>
      <c r="P17" s="249">
        <v>0</v>
      </c>
      <c r="Q17" s="246"/>
      <c r="R17" s="249">
        <f>R18</f>
        <v>-23851</v>
      </c>
      <c r="S17" s="246"/>
      <c r="T17" s="257">
        <f t="shared" si="0"/>
        <v>0</v>
      </c>
      <c r="U17" s="112"/>
    </row>
    <row r="18" spans="1:21" s="14" customFormat="1" ht="14.25" customHeight="1">
      <c r="A18" s="185" t="s">
        <v>116</v>
      </c>
      <c r="B18" s="169"/>
      <c r="C18" s="169"/>
      <c r="D18" s="239">
        <v>0</v>
      </c>
      <c r="E18" s="245"/>
      <c r="F18" s="250">
        <v>0</v>
      </c>
      <c r="G18" s="245"/>
      <c r="H18" s="251">
        <v>2866</v>
      </c>
      <c r="I18" s="252"/>
      <c r="J18" s="251">
        <v>0</v>
      </c>
      <c r="K18" s="252"/>
      <c r="L18" s="251">
        <v>0</v>
      </c>
      <c r="M18" s="252"/>
      <c r="N18" s="251">
        <v>20985</v>
      </c>
      <c r="O18" s="252"/>
      <c r="P18" s="250">
        <v>0</v>
      </c>
      <c r="Q18" s="252"/>
      <c r="R18" s="251">
        <f>-H18-N18</f>
        <v>-23851</v>
      </c>
      <c r="S18" s="252"/>
      <c r="T18" s="196">
        <f t="shared" si="0"/>
        <v>0</v>
      </c>
      <c r="U18" s="112"/>
    </row>
    <row r="19" spans="1:21" s="14" customFormat="1" ht="14.25" customHeight="1">
      <c r="A19" s="170" t="s">
        <v>95</v>
      </c>
      <c r="B19" s="169"/>
      <c r="C19" s="169"/>
      <c r="D19" s="197">
        <f>D20+D21</f>
        <v>0</v>
      </c>
      <c r="E19" s="253"/>
      <c r="F19" s="197">
        <f>F20+F21</f>
        <v>0</v>
      </c>
      <c r="G19" s="253"/>
      <c r="H19" s="197">
        <f>H20+H21</f>
        <v>0</v>
      </c>
      <c r="I19" s="254"/>
      <c r="J19" s="197">
        <f>J20+J21</f>
        <v>7468</v>
      </c>
      <c r="K19" s="254"/>
      <c r="L19" s="197">
        <f>L20+L21</f>
        <v>-355</v>
      </c>
      <c r="M19" s="254"/>
      <c r="N19" s="197">
        <f>N20+N21</f>
        <v>0</v>
      </c>
      <c r="O19" s="254"/>
      <c r="P19" s="197">
        <f>P20+P21</f>
        <v>0</v>
      </c>
      <c r="Q19" s="254"/>
      <c r="R19" s="197">
        <f>R20+R21</f>
        <v>24218</v>
      </c>
      <c r="S19" s="254"/>
      <c r="T19" s="197">
        <f t="shared" si="0"/>
        <v>31331</v>
      </c>
      <c r="U19" s="112"/>
    </row>
    <row r="20" spans="1:20" s="14" customFormat="1" ht="14.25" customHeight="1">
      <c r="A20" s="187" t="s">
        <v>117</v>
      </c>
      <c r="B20" s="169"/>
      <c r="C20" s="169"/>
      <c r="D20" s="195">
        <v>0</v>
      </c>
      <c r="E20" s="245"/>
      <c r="F20" s="195">
        <v>0</v>
      </c>
      <c r="G20" s="245"/>
      <c r="H20" s="195">
        <v>0</v>
      </c>
      <c r="I20" s="246"/>
      <c r="J20" s="195">
        <v>0</v>
      </c>
      <c r="K20" s="246"/>
      <c r="L20" s="195">
        <v>0</v>
      </c>
      <c r="M20" s="246"/>
      <c r="N20" s="195">
        <v>0</v>
      </c>
      <c r="O20" s="246"/>
      <c r="P20" s="195">
        <v>0</v>
      </c>
      <c r="Q20" s="246"/>
      <c r="R20" s="260">
        <v>24271</v>
      </c>
      <c r="S20" s="246"/>
      <c r="T20" s="195">
        <f>SUM(R20:S20)</f>
        <v>24271</v>
      </c>
    </row>
    <row r="21" spans="1:20" s="14" customFormat="1" ht="13.5" customHeight="1">
      <c r="A21" s="187" t="s">
        <v>118</v>
      </c>
      <c r="B21" s="169"/>
      <c r="C21" s="169"/>
      <c r="D21" s="239">
        <v>0</v>
      </c>
      <c r="E21" s="245"/>
      <c r="F21" s="239">
        <v>0</v>
      </c>
      <c r="G21" s="245"/>
      <c r="H21" s="239">
        <v>0</v>
      </c>
      <c r="I21" s="246"/>
      <c r="J21" s="239">
        <v>7468</v>
      </c>
      <c r="K21" s="246"/>
      <c r="L21" s="251">
        <v>-355</v>
      </c>
      <c r="M21" s="252"/>
      <c r="N21" s="251">
        <v>0</v>
      </c>
      <c r="O21" s="252"/>
      <c r="P21" s="239">
        <v>0</v>
      </c>
      <c r="Q21" s="252"/>
      <c r="R21" s="251">
        <v>-53</v>
      </c>
      <c r="S21" s="252"/>
      <c r="T21" s="196">
        <f>SUM(D21:S21)</f>
        <v>7060</v>
      </c>
    </row>
    <row r="22" spans="1:20" s="14" customFormat="1" ht="13.5" customHeight="1">
      <c r="A22" s="171" t="s">
        <v>89</v>
      </c>
      <c r="B22" s="169"/>
      <c r="C22" s="169"/>
      <c r="D22" s="239">
        <v>0</v>
      </c>
      <c r="E22" s="245"/>
      <c r="F22" s="239">
        <v>0</v>
      </c>
      <c r="G22" s="245"/>
      <c r="H22" s="239">
        <v>0</v>
      </c>
      <c r="I22" s="246"/>
      <c r="J22" s="239">
        <v>-448</v>
      </c>
      <c r="K22" s="239"/>
      <c r="L22" s="195">
        <v>-283</v>
      </c>
      <c r="M22" s="255"/>
      <c r="N22" s="239">
        <v>0</v>
      </c>
      <c r="O22" s="239"/>
      <c r="P22" s="239">
        <v>0</v>
      </c>
      <c r="Q22" s="239"/>
      <c r="R22" s="239">
        <f>-J22-L22</f>
        <v>731</v>
      </c>
      <c r="S22" s="246"/>
      <c r="T22" s="196">
        <f>SUM(D22:S22)</f>
        <v>0</v>
      </c>
    </row>
    <row r="23" spans="1:20" s="14" customFormat="1" ht="15" customHeight="1" thickBot="1">
      <c r="A23" s="164" t="s">
        <v>145</v>
      </c>
      <c r="B23" s="165">
        <v>25</v>
      </c>
      <c r="C23" s="165"/>
      <c r="D23" s="256">
        <f>D8+D19+D22+D11+D14+D17</f>
        <v>134798</v>
      </c>
      <c r="E23" s="245"/>
      <c r="F23" s="256">
        <f>F8+F19+F22+F11+F14+F17</f>
        <v>-50284</v>
      </c>
      <c r="G23" s="245"/>
      <c r="H23" s="256">
        <f>H8+H19+H22+H11+H14+H17</f>
        <v>66201</v>
      </c>
      <c r="I23" s="246"/>
      <c r="J23" s="256">
        <f>J8+J19+J22+J11+J14</f>
        <v>28614</v>
      </c>
      <c r="K23" s="246"/>
      <c r="L23" s="256">
        <f>L8+L19+L22+L11+L14</f>
        <v>1644</v>
      </c>
      <c r="M23" s="246"/>
      <c r="N23" s="256">
        <f>N8+N19+N22+N11+N14+N17</f>
        <v>342581</v>
      </c>
      <c r="O23" s="246"/>
      <c r="P23" s="256">
        <f>P8+P19+P22+P11+P14</f>
        <v>12512</v>
      </c>
      <c r="Q23" s="246"/>
      <c r="R23" s="256">
        <f>R8+R19+R22+R11+R14+R17</f>
        <v>28137</v>
      </c>
      <c r="S23" s="246"/>
      <c r="T23" s="256">
        <f>T8+T19+T22+T11+T14+T17</f>
        <v>564203</v>
      </c>
    </row>
    <row r="24" spans="1:20" s="14" customFormat="1" ht="12" customHeight="1" thickTop="1">
      <c r="A24" s="164"/>
      <c r="B24" s="169"/>
      <c r="C24" s="169"/>
      <c r="D24" s="149"/>
      <c r="E24" s="149"/>
      <c r="F24" s="149"/>
      <c r="G24" s="149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8"/>
    </row>
    <row r="25" spans="1:20" s="14" customFormat="1" ht="15.75" customHeight="1">
      <c r="A25" s="192" t="s">
        <v>167</v>
      </c>
      <c r="B25" s="169"/>
      <c r="C25" s="169"/>
      <c r="D25" s="149"/>
      <c r="E25" s="149"/>
      <c r="F25" s="149"/>
      <c r="G25" s="149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8"/>
    </row>
    <row r="26" spans="1:20" s="14" customFormat="1" ht="14.25" customHeight="1">
      <c r="A26" s="267" t="s">
        <v>180</v>
      </c>
      <c r="B26" s="169"/>
      <c r="C26" s="169"/>
      <c r="D26" s="239">
        <v>0</v>
      </c>
      <c r="E26" s="149"/>
      <c r="F26" s="248">
        <v>-1918</v>
      </c>
      <c r="G26" s="149"/>
      <c r="H26" s="195">
        <v>0</v>
      </c>
      <c r="I26" s="246"/>
      <c r="J26" s="195">
        <v>0</v>
      </c>
      <c r="K26" s="246"/>
      <c r="L26" s="195">
        <v>0</v>
      </c>
      <c r="M26" s="246"/>
      <c r="N26" s="195">
        <v>0</v>
      </c>
      <c r="O26" s="246"/>
      <c r="P26" s="248">
        <v>0</v>
      </c>
      <c r="Q26" s="246"/>
      <c r="R26" s="195">
        <v>0</v>
      </c>
      <c r="S26" s="246"/>
      <c r="T26" s="196">
        <f>SUM(D26:S26)</f>
        <v>-1918</v>
      </c>
    </row>
    <row r="27" spans="1:20" s="14" customFormat="1" ht="16.5" customHeight="1">
      <c r="A27" s="166" t="s">
        <v>168</v>
      </c>
      <c r="B27" s="169"/>
      <c r="C27" s="169"/>
      <c r="D27" s="239">
        <v>0</v>
      </c>
      <c r="E27" s="245"/>
      <c r="F27" s="239">
        <v>0</v>
      </c>
      <c r="G27" s="245"/>
      <c r="H27" s="239">
        <v>0</v>
      </c>
      <c r="I27" s="163"/>
      <c r="J27" s="239">
        <v>0</v>
      </c>
      <c r="K27" s="245"/>
      <c r="L27" s="239">
        <v>0</v>
      </c>
      <c r="M27" s="245"/>
      <c r="N27" s="239">
        <v>0</v>
      </c>
      <c r="O27" s="163"/>
      <c r="P27" s="246">
        <v>0</v>
      </c>
      <c r="Q27" s="163"/>
      <c r="R27" s="163">
        <v>103</v>
      </c>
      <c r="S27" s="163"/>
      <c r="T27" s="168">
        <f>SUM(D27:S27)</f>
        <v>103</v>
      </c>
    </row>
    <row r="28" spans="1:20" s="14" customFormat="1" ht="15.75" customHeight="1">
      <c r="A28" s="166" t="s">
        <v>58</v>
      </c>
      <c r="B28" s="169"/>
      <c r="C28" s="169"/>
      <c r="D28" s="249">
        <v>0</v>
      </c>
      <c r="E28" s="245"/>
      <c r="F28" s="249">
        <v>0</v>
      </c>
      <c r="G28" s="245"/>
      <c r="H28" s="249">
        <f>H29</f>
        <v>2427</v>
      </c>
      <c r="I28" s="246"/>
      <c r="J28" s="249">
        <v>0</v>
      </c>
      <c r="K28" s="246"/>
      <c r="L28" s="249">
        <v>0</v>
      </c>
      <c r="M28" s="246"/>
      <c r="N28" s="249">
        <f>N29</f>
        <v>22574</v>
      </c>
      <c r="O28" s="246"/>
      <c r="P28" s="249">
        <v>0</v>
      </c>
      <c r="Q28" s="246"/>
      <c r="R28" s="249">
        <f>R29</f>
        <v>-25001</v>
      </c>
      <c r="S28" s="246"/>
      <c r="T28" s="257">
        <f>SUM(D28:S28)</f>
        <v>0</v>
      </c>
    </row>
    <row r="29" spans="1:20" s="14" customFormat="1" ht="12" customHeight="1">
      <c r="A29" s="185" t="s">
        <v>116</v>
      </c>
      <c r="B29" s="169"/>
      <c r="C29" s="169"/>
      <c r="D29" s="239">
        <v>0</v>
      </c>
      <c r="E29" s="245"/>
      <c r="F29" s="250">
        <v>0</v>
      </c>
      <c r="G29" s="245"/>
      <c r="H29" s="251">
        <v>2427</v>
      </c>
      <c r="I29" s="252"/>
      <c r="J29" s="251">
        <v>0</v>
      </c>
      <c r="K29" s="252"/>
      <c r="L29" s="251">
        <v>0</v>
      </c>
      <c r="M29" s="252"/>
      <c r="N29" s="251">
        <v>22574</v>
      </c>
      <c r="O29" s="252"/>
      <c r="P29" s="250">
        <v>0</v>
      </c>
      <c r="Q29" s="252"/>
      <c r="R29" s="251">
        <f>-H29-N29</f>
        <v>-25001</v>
      </c>
      <c r="S29" s="252"/>
      <c r="T29" s="196">
        <f>SUM(D29:S29)</f>
        <v>0</v>
      </c>
    </row>
    <row r="30" spans="1:20" s="14" customFormat="1" ht="12" customHeight="1">
      <c r="A30" s="170" t="s">
        <v>95</v>
      </c>
      <c r="B30" s="169"/>
      <c r="C30" s="169"/>
      <c r="D30" s="197">
        <f>D31+D32</f>
        <v>0</v>
      </c>
      <c r="E30" s="253"/>
      <c r="F30" s="197">
        <f>F31+F32</f>
        <v>0</v>
      </c>
      <c r="G30" s="253"/>
      <c r="H30" s="197">
        <f>H31+H32</f>
        <v>0</v>
      </c>
      <c r="I30" s="254"/>
      <c r="J30" s="197">
        <f>J31+J32</f>
        <v>0</v>
      </c>
      <c r="K30" s="254"/>
      <c r="L30" s="197">
        <f>L31+L32</f>
        <v>-340</v>
      </c>
      <c r="M30" s="254"/>
      <c r="N30" s="197">
        <f>N31+N32</f>
        <v>0</v>
      </c>
      <c r="O30" s="254"/>
      <c r="P30" s="197">
        <f>P31+P32</f>
        <v>0</v>
      </c>
      <c r="Q30" s="254"/>
      <c r="R30" s="197">
        <f>R31+R32</f>
        <v>23618</v>
      </c>
      <c r="S30" s="254"/>
      <c r="T30" s="197">
        <f>SUM(D30:S30)</f>
        <v>23278</v>
      </c>
    </row>
    <row r="31" spans="1:20" s="14" customFormat="1" ht="12" customHeight="1">
      <c r="A31" s="187" t="s">
        <v>117</v>
      </c>
      <c r="B31" s="169"/>
      <c r="C31" s="169"/>
      <c r="D31" s="195">
        <v>0</v>
      </c>
      <c r="E31" s="245"/>
      <c r="F31" s="195">
        <v>0</v>
      </c>
      <c r="G31" s="245"/>
      <c r="H31" s="195">
        <v>0</v>
      </c>
      <c r="I31" s="246"/>
      <c r="J31" s="195">
        <v>0</v>
      </c>
      <c r="K31" s="246"/>
      <c r="L31" s="195">
        <v>0</v>
      </c>
      <c r="M31" s="246"/>
      <c r="N31" s="195">
        <v>0</v>
      </c>
      <c r="O31" s="246"/>
      <c r="P31" s="195">
        <v>0</v>
      </c>
      <c r="Q31" s="246"/>
      <c r="R31" s="260">
        <f>'IS'!C26</f>
        <v>23618</v>
      </c>
      <c r="S31" s="246"/>
      <c r="T31" s="195">
        <f>SUM(R31:S31)</f>
        <v>23618</v>
      </c>
    </row>
    <row r="32" spans="1:20" s="14" customFormat="1" ht="12" customHeight="1">
      <c r="A32" s="187" t="s">
        <v>118</v>
      </c>
      <c r="B32" s="169"/>
      <c r="C32" s="169"/>
      <c r="D32" s="239">
        <v>0</v>
      </c>
      <c r="E32" s="245"/>
      <c r="F32" s="239">
        <v>0</v>
      </c>
      <c r="G32" s="245"/>
      <c r="H32" s="239">
        <v>0</v>
      </c>
      <c r="I32" s="246"/>
      <c r="J32" s="239">
        <v>0</v>
      </c>
      <c r="K32" s="246"/>
      <c r="L32" s="248">
        <v>-340</v>
      </c>
      <c r="M32" s="252"/>
      <c r="N32" s="251">
        <v>0</v>
      </c>
      <c r="O32" s="252"/>
      <c r="P32" s="239">
        <v>0</v>
      </c>
      <c r="Q32" s="252"/>
      <c r="R32" s="251"/>
      <c r="S32" s="252"/>
      <c r="T32" s="196">
        <f>SUM(D32:S32)</f>
        <v>-340</v>
      </c>
    </row>
    <row r="33" spans="1:20" s="14" customFormat="1" ht="12" customHeight="1">
      <c r="A33" s="171" t="s">
        <v>89</v>
      </c>
      <c r="B33" s="169"/>
      <c r="C33" s="169"/>
      <c r="D33" s="239">
        <v>0</v>
      </c>
      <c r="E33" s="245"/>
      <c r="F33" s="239">
        <v>0</v>
      </c>
      <c r="G33" s="245"/>
      <c r="H33" s="239">
        <v>0</v>
      </c>
      <c r="I33" s="246"/>
      <c r="J33" s="239">
        <v>-157</v>
      </c>
      <c r="K33" s="239"/>
      <c r="L33" s="195">
        <v>-42</v>
      </c>
      <c r="M33" s="255"/>
      <c r="N33" s="239">
        <v>0</v>
      </c>
      <c r="O33" s="239"/>
      <c r="P33" s="239">
        <v>0</v>
      </c>
      <c r="Q33" s="239"/>
      <c r="R33" s="239">
        <f>-J33-L33</f>
        <v>199</v>
      </c>
      <c r="S33" s="246"/>
      <c r="T33" s="196">
        <f>SUM(D33:S33)</f>
        <v>0</v>
      </c>
    </row>
    <row r="34" spans="1:20" s="14" customFormat="1" ht="12" customHeight="1" thickBot="1">
      <c r="A34" s="164" t="s">
        <v>179</v>
      </c>
      <c r="B34" s="165">
        <v>25</v>
      </c>
      <c r="C34" s="165"/>
      <c r="D34" s="256">
        <f>D23+D26</f>
        <v>134798</v>
      </c>
      <c r="E34" s="245"/>
      <c r="F34" s="256">
        <f>F23+F26</f>
        <v>-52202</v>
      </c>
      <c r="G34" s="245"/>
      <c r="H34" s="256">
        <f>H23+H28</f>
        <v>68628</v>
      </c>
      <c r="I34" s="246"/>
      <c r="J34" s="256">
        <f>J23+J30+J33</f>
        <v>28457</v>
      </c>
      <c r="K34" s="246"/>
      <c r="L34" s="256">
        <f>L23+L30+L33</f>
        <v>1262</v>
      </c>
      <c r="M34" s="246"/>
      <c r="N34" s="256">
        <f>N23+N28</f>
        <v>365155</v>
      </c>
      <c r="O34" s="246"/>
      <c r="P34" s="256">
        <f>P23+P30+P33+P27</f>
        <v>12512</v>
      </c>
      <c r="Q34" s="246"/>
      <c r="R34" s="256">
        <f>R23+R30+R33+R27+R28</f>
        <v>27056</v>
      </c>
      <c r="S34" s="246"/>
      <c r="T34" s="256">
        <f>T23+T30+T33+T27+T26</f>
        <v>585666</v>
      </c>
    </row>
    <row r="35" spans="1:20" s="14" customFormat="1" ht="12" customHeight="1" thickTop="1">
      <c r="A35" s="164"/>
      <c r="B35" s="169"/>
      <c r="C35" s="169"/>
      <c r="D35" s="149"/>
      <c r="E35" s="149"/>
      <c r="F35" s="149"/>
      <c r="G35" s="149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8"/>
    </row>
    <row r="36" spans="1:20" s="14" customFormat="1" ht="12" customHeight="1">
      <c r="A36" s="164"/>
      <c r="B36" s="169"/>
      <c r="C36" s="169"/>
      <c r="D36" s="149"/>
      <c r="E36" s="149"/>
      <c r="F36" s="149"/>
      <c r="G36" s="149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8"/>
    </row>
    <row r="37" spans="1:20" s="14" customFormat="1" ht="12" customHeight="1">
      <c r="A37" s="164"/>
      <c r="B37" s="169"/>
      <c r="C37" s="169"/>
      <c r="D37" s="149"/>
      <c r="E37" s="149"/>
      <c r="F37" s="149"/>
      <c r="G37" s="149"/>
      <c r="H37" s="163"/>
      <c r="I37" s="163"/>
      <c r="J37" s="163"/>
      <c r="K37" s="163"/>
      <c r="L37" s="163"/>
      <c r="M37" s="163"/>
      <c r="N37" s="163"/>
      <c r="O37" s="163"/>
      <c r="P37" s="246"/>
      <c r="Q37" s="163"/>
      <c r="R37" s="163"/>
      <c r="S37" s="163"/>
      <c r="T37" s="168"/>
    </row>
    <row r="38" spans="1:20" s="14" customFormat="1" ht="12" customHeight="1">
      <c r="A38" s="164"/>
      <c r="B38" s="169"/>
      <c r="C38" s="169"/>
      <c r="D38" s="149"/>
      <c r="E38" s="149"/>
      <c r="F38" s="149"/>
      <c r="G38" s="149"/>
      <c r="H38" s="163"/>
      <c r="I38" s="163"/>
      <c r="J38" s="163"/>
      <c r="K38" s="163"/>
      <c r="L38" s="246"/>
      <c r="M38" s="163"/>
      <c r="N38" s="163"/>
      <c r="O38" s="163"/>
      <c r="P38" s="246"/>
      <c r="Q38" s="163"/>
      <c r="R38" s="246"/>
      <c r="S38" s="163"/>
      <c r="T38" s="168"/>
    </row>
    <row r="39" spans="1:20" s="14" customFormat="1" ht="12" customHeight="1">
      <c r="A39" s="164"/>
      <c r="B39" s="169"/>
      <c r="C39" s="169"/>
      <c r="D39" s="149"/>
      <c r="E39" s="149"/>
      <c r="F39" s="149"/>
      <c r="G39" s="149"/>
      <c r="H39" s="163"/>
      <c r="I39" s="163"/>
      <c r="J39" s="163"/>
      <c r="K39" s="163"/>
      <c r="L39" s="246"/>
      <c r="M39" s="163"/>
      <c r="N39" s="163"/>
      <c r="O39" s="163"/>
      <c r="P39" s="163"/>
      <c r="Q39" s="163"/>
      <c r="R39" s="168"/>
      <c r="S39" s="163"/>
      <c r="T39" s="168"/>
    </row>
    <row r="40" spans="1:20" s="14" customFormat="1" ht="12" customHeight="1">
      <c r="A40" s="164"/>
      <c r="B40" s="169"/>
      <c r="C40" s="169"/>
      <c r="D40" s="149"/>
      <c r="E40" s="149"/>
      <c r="F40" s="149"/>
      <c r="G40" s="149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8"/>
    </row>
    <row r="41" spans="1:20" s="14" customFormat="1" ht="12" customHeight="1">
      <c r="A41" s="164"/>
      <c r="B41" s="169"/>
      <c r="C41" s="169"/>
      <c r="D41" s="149"/>
      <c r="E41" s="149"/>
      <c r="F41" s="149"/>
      <c r="G41" s="149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8"/>
    </row>
    <row r="42" spans="1:20" s="9" customFormat="1" ht="15">
      <c r="A42" s="172" t="str">
        <f>CFS!A57</f>
        <v>Приложенията на страници от 5 до 132 са неразделна част от индивидуалния финансов отчет.</v>
      </c>
      <c r="B42" s="173"/>
      <c r="C42" s="173"/>
      <c r="D42" s="169"/>
      <c r="E42" s="169"/>
      <c r="F42" s="169"/>
      <c r="G42" s="169"/>
      <c r="H42" s="167"/>
      <c r="I42" s="169"/>
      <c r="J42" s="167"/>
      <c r="K42" s="169"/>
      <c r="L42" s="167"/>
      <c r="M42" s="169"/>
      <c r="N42" s="167"/>
      <c r="O42" s="169"/>
      <c r="P42" s="169"/>
      <c r="Q42" s="169"/>
      <c r="R42" s="167"/>
      <c r="S42" s="169"/>
      <c r="T42" s="174"/>
    </row>
    <row r="43" spans="1:20" s="9" customFormat="1" ht="8.25" customHeight="1">
      <c r="A43" s="172"/>
      <c r="B43" s="173"/>
      <c r="C43" s="173"/>
      <c r="D43" s="169"/>
      <c r="E43" s="169"/>
      <c r="F43" s="169"/>
      <c r="G43" s="169"/>
      <c r="H43" s="167"/>
      <c r="I43" s="169"/>
      <c r="J43" s="167"/>
      <c r="K43" s="169"/>
      <c r="L43" s="167"/>
      <c r="M43" s="169"/>
      <c r="N43" s="167"/>
      <c r="O43" s="169"/>
      <c r="P43" s="169"/>
      <c r="Q43" s="169"/>
      <c r="R43" s="167"/>
      <c r="S43" s="169"/>
      <c r="T43" s="174"/>
    </row>
    <row r="44" spans="1:20" s="9" customFormat="1" ht="14.25" customHeight="1">
      <c r="A44" s="172"/>
      <c r="B44" s="173"/>
      <c r="C44" s="173"/>
      <c r="D44" s="169"/>
      <c r="E44" s="169"/>
      <c r="F44" s="169"/>
      <c r="G44" s="169"/>
      <c r="H44" s="167"/>
      <c r="I44" s="169"/>
      <c r="J44" s="167"/>
      <c r="K44" s="169"/>
      <c r="L44" s="167"/>
      <c r="M44" s="169"/>
      <c r="N44" s="167"/>
      <c r="O44" s="169"/>
      <c r="P44" s="169"/>
      <c r="Q44" s="169"/>
      <c r="R44" s="167"/>
      <c r="S44" s="169"/>
      <c r="T44" s="174"/>
    </row>
    <row r="45" spans="1:20" s="9" customFormat="1" ht="11.25" customHeight="1">
      <c r="A45" s="172"/>
      <c r="B45" s="173"/>
      <c r="C45" s="173"/>
      <c r="D45" s="169"/>
      <c r="E45" s="169"/>
      <c r="F45" s="169"/>
      <c r="G45" s="169"/>
      <c r="H45" s="167"/>
      <c r="I45" s="169"/>
      <c r="J45" s="167"/>
      <c r="K45" s="169"/>
      <c r="L45" s="167"/>
      <c r="M45" s="169"/>
      <c r="N45" s="167"/>
      <c r="O45" s="169"/>
      <c r="P45" s="169"/>
      <c r="Q45" s="169"/>
      <c r="R45" s="167"/>
      <c r="S45" s="169"/>
      <c r="T45" s="174"/>
    </row>
    <row r="46" spans="1:20" s="9" customFormat="1" ht="15" customHeight="1">
      <c r="A46" s="172"/>
      <c r="B46" s="173"/>
      <c r="C46" s="173"/>
      <c r="D46" s="169"/>
      <c r="E46" s="169"/>
      <c r="F46" s="169"/>
      <c r="G46" s="169"/>
      <c r="H46" s="167"/>
      <c r="I46" s="169"/>
      <c r="J46" s="167"/>
      <c r="K46" s="169"/>
      <c r="L46" s="167"/>
      <c r="M46" s="169"/>
      <c r="N46" s="167"/>
      <c r="O46" s="169"/>
      <c r="P46" s="169"/>
      <c r="Q46" s="169"/>
      <c r="R46" s="167"/>
      <c r="S46" s="169"/>
      <c r="T46" s="174"/>
    </row>
    <row r="47" spans="1:20" s="138" customFormat="1" ht="13.5" customHeight="1">
      <c r="A47" s="175" t="s">
        <v>184</v>
      </c>
      <c r="B47" s="176" t="s">
        <v>99</v>
      </c>
      <c r="C47" s="176"/>
      <c r="D47" s="177"/>
      <c r="E47" s="177"/>
      <c r="F47" s="177"/>
      <c r="G47" s="177"/>
      <c r="H47" s="176" t="s">
        <v>127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6"/>
      <c r="T47" s="176"/>
    </row>
    <row r="48" spans="1:20" s="138" customFormat="1" ht="11.25" customHeight="1">
      <c r="A48" s="178" t="s">
        <v>137</v>
      </c>
      <c r="B48" s="177"/>
      <c r="C48" s="177"/>
      <c r="D48" s="172" t="s">
        <v>108</v>
      </c>
      <c r="E48" s="177"/>
      <c r="F48" s="177"/>
      <c r="G48" s="177"/>
      <c r="H48" s="177"/>
      <c r="I48" s="172"/>
      <c r="J48" s="176" t="s">
        <v>109</v>
      </c>
      <c r="K48" s="177"/>
      <c r="L48" s="177"/>
      <c r="M48" s="177"/>
      <c r="N48" s="177"/>
      <c r="O48" s="177"/>
      <c r="P48" s="177"/>
      <c r="Q48" s="177"/>
      <c r="R48" s="177"/>
      <c r="S48" s="176"/>
      <c r="T48" s="176"/>
    </row>
    <row r="49" spans="1:20" s="138" customFormat="1" ht="11.25" customHeight="1">
      <c r="A49" s="178"/>
      <c r="B49" s="177"/>
      <c r="C49" s="177"/>
      <c r="D49" s="172"/>
      <c r="E49" s="177"/>
      <c r="F49" s="177"/>
      <c r="G49" s="177"/>
      <c r="H49" s="177"/>
      <c r="I49" s="172"/>
      <c r="J49" s="176"/>
      <c r="K49" s="177"/>
      <c r="L49" s="177"/>
      <c r="M49" s="177"/>
      <c r="N49" s="177"/>
      <c r="O49" s="177"/>
      <c r="P49" s="177"/>
      <c r="Q49" s="177"/>
      <c r="R49" s="177"/>
      <c r="S49" s="176"/>
      <c r="T49" s="176"/>
    </row>
    <row r="50" spans="1:20" s="138" customFormat="1" ht="11.25" customHeight="1">
      <c r="A50" s="178"/>
      <c r="B50" s="177"/>
      <c r="C50" s="177"/>
      <c r="D50" s="172"/>
      <c r="E50" s="177"/>
      <c r="F50" s="177"/>
      <c r="G50" s="177"/>
      <c r="H50" s="177"/>
      <c r="I50" s="172"/>
      <c r="J50" s="176"/>
      <c r="K50" s="177"/>
      <c r="L50" s="177"/>
      <c r="M50" s="177"/>
      <c r="N50" s="177"/>
      <c r="O50" s="177"/>
      <c r="P50" s="177"/>
      <c r="Q50" s="177"/>
      <c r="R50" s="177"/>
      <c r="S50" s="176"/>
      <c r="T50" s="176"/>
    </row>
    <row r="51" spans="1:20" s="138" customFormat="1" ht="11.25" customHeight="1">
      <c r="A51" s="233"/>
      <c r="B51" s="234"/>
      <c r="C51" s="177"/>
      <c r="D51" s="172"/>
      <c r="E51" s="177"/>
      <c r="F51" s="177"/>
      <c r="G51" s="177"/>
      <c r="H51" s="177"/>
      <c r="I51" s="172"/>
      <c r="J51" s="176"/>
      <c r="K51" s="177"/>
      <c r="L51" s="177"/>
      <c r="M51" s="177"/>
      <c r="N51" s="177"/>
      <c r="O51" s="177"/>
      <c r="P51" s="177"/>
      <c r="Q51" s="177"/>
      <c r="R51" s="177"/>
      <c r="S51" s="176"/>
      <c r="T51" s="176"/>
    </row>
    <row r="52" spans="1:20" s="138" customFormat="1" ht="11.25" customHeight="1">
      <c r="A52" s="233"/>
      <c r="B52" s="234"/>
      <c r="C52" s="177"/>
      <c r="D52" s="172"/>
      <c r="E52" s="177"/>
      <c r="F52" s="177"/>
      <c r="G52" s="177"/>
      <c r="H52" s="177"/>
      <c r="I52" s="172"/>
      <c r="J52" s="176"/>
      <c r="K52" s="177"/>
      <c r="L52" s="177"/>
      <c r="M52" s="177"/>
      <c r="N52" s="177"/>
      <c r="O52" s="177"/>
      <c r="P52" s="177"/>
      <c r="Q52" s="177"/>
      <c r="R52" s="177"/>
      <c r="S52" s="176"/>
      <c r="T52" s="176"/>
    </row>
    <row r="53" spans="1:20" s="138" customFormat="1" ht="11.25" customHeight="1">
      <c r="A53" s="233"/>
      <c r="B53" s="234"/>
      <c r="C53" s="177"/>
      <c r="D53" s="172"/>
      <c r="E53" s="177"/>
      <c r="F53" s="177"/>
      <c r="G53" s="177"/>
      <c r="H53" s="177"/>
      <c r="I53" s="172"/>
      <c r="J53" s="176"/>
      <c r="K53" s="177"/>
      <c r="L53" s="177"/>
      <c r="M53" s="177"/>
      <c r="N53" s="177"/>
      <c r="O53" s="177"/>
      <c r="P53" s="177"/>
      <c r="Q53" s="177"/>
      <c r="R53" s="177"/>
      <c r="S53" s="176"/>
      <c r="T53" s="176"/>
    </row>
    <row r="54" spans="1:3" ht="15">
      <c r="A54" s="139"/>
      <c r="B54"/>
      <c r="C54"/>
    </row>
    <row r="63" spans="1:3" ht="15">
      <c r="A63" s="34"/>
      <c r="B63" s="34"/>
      <c r="C63" s="34"/>
    </row>
  </sheetData>
  <sheetProtection/>
  <mergeCells count="12">
    <mergeCell ref="A2:T2"/>
    <mergeCell ref="D4:D5"/>
    <mergeCell ref="F4:F5"/>
    <mergeCell ref="A4:A5"/>
    <mergeCell ref="B4:B5"/>
    <mergeCell ref="H4:H5"/>
    <mergeCell ref="J4:J5"/>
    <mergeCell ref="L4:L5"/>
    <mergeCell ref="N4:N5"/>
    <mergeCell ref="R4:R5"/>
    <mergeCell ref="P4:P5"/>
    <mergeCell ref="T4:T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Jordanka Petkova</cp:lastModifiedBy>
  <cp:lastPrinted>2022-07-20T08:01:12Z</cp:lastPrinted>
  <dcterms:created xsi:type="dcterms:W3CDTF">2003-02-07T14:36:34Z</dcterms:created>
  <dcterms:modified xsi:type="dcterms:W3CDTF">2022-07-21T08:45:18Z</dcterms:modified>
  <cp:category/>
  <cp:version/>
  <cp:contentType/>
  <cp:contentStatus/>
</cp:coreProperties>
</file>