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708" firstSheet="2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<sst xmlns="http://schemas.openxmlformats.org/spreadsheetml/2006/main" count="1075" uniqueCount="867">
  <si>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</si>
  <si>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</si>
  <si>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</si>
  <si>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</si>
  <si>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</si>
  <si>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</si>
  <si>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</si>
  <si>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</si>
  <si>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</si>
  <si>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</si>
  <si>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</si>
  <si>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</si>
  <si>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</si>
  <si>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</si>
  <si>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</si>
  <si>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</si>
  <si>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</si>
  <si>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</si>
  <si>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</si>
  <si>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</si>
  <si>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</si>
  <si>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</si>
  <si>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</si>
  <si>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</si>
  <si>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</si>
  <si>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</si>
  <si>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</si>
  <si>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</si>
  <si>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</si>
  <si>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</si>
  <si>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</si>
  <si>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</si>
  <si>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</si>
  <si>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</si>
  <si>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</si>
  <si>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</si>
  <si>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</si>
  <si>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</si>
  <si>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</si>
  <si>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</si>
  <si>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</si>
  <si>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</si>
  <si>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</si>
  <si>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</si>
  <si>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</si>
  <si>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</si>
  <si>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</si>
  <si>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</si>
  <si>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</si>
  <si>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</si>
  <si>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</si>
  <si>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</si>
  <si>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</si>
  <si>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</si>
  <si>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</si>
  <si>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</si>
  <si>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</si>
  <si>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</si>
  <si>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</si>
  <si>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</si>
  <si>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</si>
  <si>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</si>
  <si>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</si>
  <si>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</si>
  <si>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</si>
  <si>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</si>
  <si>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</si>
  <si>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</si>
  <si>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</si>
  <si>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</si>
  <si>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</si>
  <si>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</si>
  <si>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</si>
  <si>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</si>
  <si>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</si>
  <si>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</si>
  <si>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</si>
  <si>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</si>
  <si>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</si>
  <si>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</si>
  <si>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</si>
  <si>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</si>
  <si>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</si>
  <si>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</si>
  <si>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</si>
  <si>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</si>
  <si>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</si>
  <si>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</si>
  <si>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</si>
  <si>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</si>
  <si>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</si>
  <si>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</si>
  <si>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</si>
  <si>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</si>
  <si>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</si>
  <si>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</si>
  <si>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</si>
  <si>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</si>
  <si>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</si>
  <si>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</si>
  <si>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</si>
  <si>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</si>
  <si>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</si>
  <si>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</si>
  <si>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</si>
  <si>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</si>
  <si>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</si>
  <si>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</si>
  <si>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</si>
  <si>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</si>
  <si>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</si>
  <si>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</si>
  <si>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</si>
  <si>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</si>
  <si>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</si>
  <si>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</si>
  <si>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</si>
  <si>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</si>
  <si>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</si>
  <si>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</si>
  <si>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</si>
  <si>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</si>
  <si>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</si>
  <si>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</si>
  <si>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</si>
  <si>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</si>
  <si>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</si>
  <si>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</si>
  <si>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</si>
  <si>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</si>
  <si>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</si>
  <si>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</si>
  <si>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</si>
  <si>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</si>
  <si>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</si>
  <si>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</si>
  <si>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</si>
  <si>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</si>
  <si>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</si>
  <si>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</si>
  <si>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</si>
  <si>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</si>
  <si>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</si>
  <si>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</si>
  <si>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</si>
  <si>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</si>
  <si>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</si>
  <si>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</si>
  <si>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</si>
  <si>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</si>
  <si>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</si>
  <si>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</si>
  <si>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</si>
  <si>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</si>
  <si>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</si>
  <si>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</si>
  <si>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</si>
  <si>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</si>
  <si>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</si>
  <si>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</si>
  <si>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</si>
  <si>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</si>
  <si>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</si>
  <si>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</si>
  <si>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</si>
  <si>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</si>
  <si>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</si>
  <si>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</si>
  <si>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</si>
  <si>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</si>
  <si>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</si>
  <si>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</si>
  <si>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</si>
  <si>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</si>
  <si>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</si>
  <si>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</si>
  <si>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</si>
  <si>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</si>
  <si>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</si>
  <si>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</si>
  <si>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</si>
  <si>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</si>
  <si>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</si>
  <si>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</si>
  <si>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</si>
  <si>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</si>
  <si>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</si>
  <si>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</si>
  <si>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</si>
  <si>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</si>
  <si>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</si>
  <si>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</si>
  <si>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</si>
  <si>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</si>
  <si>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</si>
  <si>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</si>
  <si>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</si>
  <si>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</si>
  <si>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</si>
  <si>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</si>
  <si>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</si>
  <si>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</si>
  <si>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</si>
  <si>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</si>
  <si>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</si>
  <si>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</si>
  <si>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</si>
  <si>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</si>
  <si>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</si>
  <si>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</si>
  <si>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</si>
  <si>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</si>
  <si>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</si>
  <si>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</si>
  <si>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</si>
  <si>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</si>
  <si>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</si>
  <si>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</si>
  <si>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</si>
  <si>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</si>
  <si>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</si>
  <si>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</si>
  <si>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</si>
  <si>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</si>
  <si>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</si>
  <si>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</si>
  <si>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</si>
  <si>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</si>
  <si>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</si>
  <si>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</si>
  <si>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</si>
  <si>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</si>
  <si>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</si>
  <si>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</si>
  <si>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</si>
  <si>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</si>
  <si>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</si>
  <si>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</si>
  <si>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</si>
  <si>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</si>
  <si>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</si>
  <si>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</si>
  <si>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</si>
  <si>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</si>
  <si>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</si>
  <si>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</si>
  <si>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</si>
  <si>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</si>
  <si>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</si>
  <si>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</si>
  <si>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</si>
  <si>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</si>
  <si>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</si>
  <si>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</si>
  <si>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</si>
  <si>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</si>
  <si>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</si>
  <si>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</si>
  <si>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</si>
  <si>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</si>
  <si>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</si>
  <si>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</si>
  <si>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</si>
  <si>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</si>
  <si>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</si>
  <si>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</si>
  <si>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</si>
  <si>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</si>
  <si>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</si>
  <si>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</si>
  <si>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</si>
  <si>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</si>
  <si>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</si>
  <si>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</si>
  <si>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</si>
  <si>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</si>
  <si>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</si>
  <si>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</si>
  <si>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</si>
  <si>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</si>
  <si>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</si>
  <si>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</si>
  <si>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</si>
  <si>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</si>
  <si>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</si>
  <si>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</si>
  <si>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</si>
  <si>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</si>
  <si>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</si>
  <si>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</si>
  <si>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</si>
  <si>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</si>
  <si>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</si>
  <si>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</si>
  <si>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</si>
  <si>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</si>
  <si>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</si>
  <si>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</si>
  <si>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</si>
  <si>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</si>
  <si>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</si>
  <si>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</si>
  <si>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</si>
  <si>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</si>
  <si>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</si>
  <si>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</si>
  <si>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</si>
  <si>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</si>
  <si>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</si>
  <si>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</si>
  <si>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</si>
  <si>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</si>
  <si>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</si>
  <si>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</si>
  <si>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</si>
  <si>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</si>
  <si>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</si>
  <si>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</si>
  <si>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</si>
  <si>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</si>
  <si>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</si>
  <si>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</si>
  <si>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</si>
  <si>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</si>
  <si>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</si>
  <si>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</si>
  <si>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</si>
  <si>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</si>
  <si>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</si>
  <si>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</si>
  <si>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</si>
  <si>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</si>
  <si>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</si>
  <si>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</si>
  <si>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</si>
  <si>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</si>
  <si>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</si>
  <si>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</si>
  <si>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</si>
  <si>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</si>
  <si>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</si>
  <si>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</si>
  <si>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</si>
  <si>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</si>
  <si>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</si>
  <si>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</si>
  <si>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</si>
  <si>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</si>
  <si>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</si>
  <si>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</si>
  <si>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</si>
  <si>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</si>
  <si>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</si>
  <si>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</si>
  <si>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</si>
  <si>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</si>
  <si>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</si>
  <si>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</si>
  <si>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</si>
  <si>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</si>
  <si>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</si>
  <si>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</si>
  <si>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</si>
  <si>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</si>
  <si>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</si>
  <si>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</si>
  <si>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</si>
  <si>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</si>
  <si>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</si>
  <si>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</si>
  <si>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</si>
  <si>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</si>
  <si>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</si>
  <si>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</si>
  <si>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</si>
  <si>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</si>
  <si>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</si>
  <si>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</si>
  <si>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</si>
  <si>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</si>
  <si>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</si>
  <si>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</si>
  <si>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</si>
  <si>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</si>
  <si>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</si>
  <si>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</si>
  <si>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</si>
  <si>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</si>
  <si>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</si>
  <si>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</si>
  <si>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</si>
  <si>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</si>
  <si>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</si>
  <si>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</si>
  <si>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</si>
  <si>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</si>
  <si>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</si>
  <si>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</si>
  <si>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</si>
  <si>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</si>
  <si>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</si>
  <si>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</si>
  <si>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</si>
  <si>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</si>
  <si>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</si>
  <si>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</si>
  <si>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</si>
  <si>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</si>
  <si>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</si>
  <si>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</si>
  <si>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</si>
  <si>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</si>
  <si>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</si>
  <si>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</si>
  <si>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</si>
  <si>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</si>
  <si>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</si>
  <si>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</si>
  <si>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</si>
  <si>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</si>
  <si>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</si>
  <si>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</si>
  <si>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</si>
  <si>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</si>
  <si>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</si>
  <si>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</si>
  <si>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</si>
  <si>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</si>
  <si>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</si>
  <si>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</si>
  <si>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</si>
  <si>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</si>
  <si>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</si>
  <si>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</si>
  <si>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</si>
  <si>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</si>
  <si>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</si>
  <si>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</si>
  <si>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</si>
  <si>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</si>
  <si>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</si>
  <si>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</si>
  <si>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</si>
  <si>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</si>
  <si>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</si>
  <si>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</si>
  <si>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</si>
  <si>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</si>
  <si>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</si>
  <si>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</si>
  <si>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</si>
  <si>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</si>
  <si>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</si>
  <si>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</si>
  <si>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</si>
  <si>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</si>
  <si>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</si>
  <si>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</si>
  <si>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</si>
  <si>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</si>
  <si>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</si>
  <si>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</si>
  <si>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</si>
  <si>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</si>
  <si>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</si>
  <si>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</si>
  <si>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</si>
  <si>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</si>
  <si>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</si>
  <si>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</si>
  <si>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</si>
  <si>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</si>
  <si>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</si>
  <si>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</si>
  <si>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</si>
  <si>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</si>
  <si>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</si>
  <si>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</si>
  <si>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</si>
  <si>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</si>
  <si>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</si>
  <si>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</si>
  <si>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</si>
  <si>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</si>
  <si>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</si>
  <si>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</si>
  <si>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</si>
  <si>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</si>
  <si>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</si>
  <si>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</si>
  <si>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</si>
  <si>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</si>
  <si>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</si>
  <si>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</si>
  <si>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</si>
  <si>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</si>
  <si>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</si>
  <si>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</si>
  <si>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</si>
  <si>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</si>
  <si>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</si>
  <si>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</si>
  <si>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</si>
  <si>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</si>
  <si>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</si>
  <si>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</si>
  <si>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</si>
  <si>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</si>
  <si>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</si>
  <si>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</si>
  <si>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</si>
  <si>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</si>
  <si>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</si>
  <si>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</si>
  <si>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</si>
  <si>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</si>
  <si>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</si>
  <si>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</si>
  <si>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</si>
  <si>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</si>
  <si>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</si>
  <si>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</si>
  <si>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</si>
  <si>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</si>
  <si>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</si>
  <si>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</si>
  <si>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</si>
  <si>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</si>
  <si>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</si>
  <si>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</si>
  <si>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</si>
  <si>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</si>
  <si>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</si>
  <si>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</si>
  <si>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</si>
  <si>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</si>
  <si>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</si>
  <si>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</si>
  <si>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</si>
  <si>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</si>
  <si>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</si>
  <si>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</si>
  <si>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</si>
  <si>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</si>
  <si>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</si>
  <si>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</si>
  <si>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</si>
  <si>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</si>
  <si>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</si>
  <si>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</si>
  <si>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</si>
  <si>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</si>
  <si>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</si>
  <si>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</si>
  <si>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</si>
  <si>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</si>
  <si>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</si>
  <si>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</si>
  <si>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</si>
  <si>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</si>
  <si>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</si>
  <si>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</si>
  <si>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</si>
  <si>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</si>
  <si>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</si>
  <si>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</si>
  <si>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</si>
  <si>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</si>
  <si>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</si>
  <si>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</si>
  <si>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</si>
  <si>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</si>
  <si>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</si>
  <si>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</si>
  <si>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</si>
  <si>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</si>
  <si>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</si>
  <si>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</si>
  <si>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</si>
  <si>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</si>
  <si>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</si>
  <si>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</si>
  <si>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</si>
  <si>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</si>
  <si>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</si>
  <si>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</si>
  <si>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</si>
  <si>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</si>
  <si>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</si>
  <si>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</si>
  <si>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</si>
  <si>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</si>
  <si>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</si>
  <si>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</si>
  <si>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</si>
  <si>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</si>
  <si>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</si>
  <si>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</si>
  <si>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</si>
  <si>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</si>
  <si>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</si>
  <si>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</si>
  <si>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</si>
  <si>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</si>
  <si>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</si>
  <si>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</si>
  <si>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</si>
  <si>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</si>
  <si>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</si>
  <si>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</si>
  <si>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</si>
  <si>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</si>
  <si>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</si>
  <si>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</si>
  <si>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</si>
  <si>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</si>
  <si>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</si>
  <si>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</si>
  <si>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</si>
  <si>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</si>
  <si>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</si>
  <si>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</si>
  <si>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</si>
  <si>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</si>
  <si>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</si>
  <si>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</si>
  <si>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</si>
  <si>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</si>
  <si>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</si>
  <si>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</si>
  <si>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</si>
  <si>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</si>
  <si>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</si>
  <si>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</si>
  <si>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</si>
  <si>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</si>
  <si>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</si>
  <si>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</si>
  <si>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</si>
  <si>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</si>
  <si>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</si>
  <si>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</si>
  <si>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</si>
  <si>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</si>
  <si>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</si>
  <si>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</si>
  <si>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</si>
  <si>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</si>
  <si>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</si>
  <si>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</si>
  <si>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</si>
  <si>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</si>
  <si>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</si>
  <si>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</si>
  <si>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</si>
  <si>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</si>
  <si>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</si>
  <si>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</si>
  <si>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</si>
  <si>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</si>
  <si>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</si>
  <si>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</si>
  <si>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</si>
  <si>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</si>
  <si>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</si>
  <si>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</si>
  <si>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</si>
  <si>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</si>
  <si>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</si>
  <si>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</si>
  <si>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</si>
  <si>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</si>
  <si>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</si>
  <si>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</si>
  <si>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</si>
  <si>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</si>
  <si>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</si>
  <si>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</si>
  <si>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</si>
  <si>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</si>
  <si>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</si>
  <si>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</si>
  <si>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</si>
  <si>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</si>
  <si>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</si>
  <si>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</si>
  <si>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</si>
  <si>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</si>
  <si>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</si>
  <si>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</si>
  <si>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</si>
  <si>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</si>
  <si>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</si>
  <si>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</si>
  <si>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</si>
  <si>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</si>
  <si>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</si>
  <si>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</si>
  <si>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</si>
  <si>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</si>
  <si>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</si>
  <si>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</si>
  <si>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</si>
  <si>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</si>
  <si>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</si>
  <si>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</si>
  <si>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</si>
  <si>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</si>
  <si>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</si>
  <si>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</si>
  <si>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</si>
  <si>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</si>
  <si>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</si>
  <si>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</si>
  <si>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</si>
  <si>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</si>
  <si>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</si>
  <si>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</si>
  <si>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</si>
  <si>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</si>
  <si>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</si>
  <si>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</si>
  <si>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</si>
  <si>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</si>
  <si>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</si>
  <si>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</si>
  <si>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</si>
  <si>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</si>
  <si>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</si>
  <si>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</si>
  <si>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</si>
  <si>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</si>
  <si>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</si>
  <si>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</si>
  <si>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</si>
  <si>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</si>
  <si>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</si>
  <si>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</si>
  <si>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</si>
  <si>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</si>
  <si>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</si>
  <si>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</si>
  <si>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</si>
  <si>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</si>
  <si>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</si>
  <si>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</si>
  <si>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</si>
  <si>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</si>
  <si>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</si>
  <si>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</si>
  <si>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</si>
  <si>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</si>
  <si>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</si>
  <si>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</si>
  <si>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</si>
  <si>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</si>
  <si>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</si>
  <si>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</si>
  <si>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</si>
  <si>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</si>
  <si>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</si>
  <si>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</si>
  <si>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</si>
  <si>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</si>
  <si>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</si>
  <si>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</si>
  <si>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</si>
  <si>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</si>
  <si>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</si>
  <si>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</si>
  <si>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</si>
  <si>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</si>
  <si>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</si>
  <si>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</si>
  <si>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</si>
  <si>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</si>
  <si>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</si>
  <si>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</si>
  <si>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</si>
  <si>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</si>
  <si>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</si>
  <si>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</si>
  <si>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</si>
  <si>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</si>
  <si>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</si>
  <si>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</si>
  <si>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</si>
  <si>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</si>
  <si>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</si>
  <si>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</si>
  <si>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</si>
  <si>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</si>
  <si>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</si>
  <si>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</si>
  <si>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</si>
  <si>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</si>
  <si>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</si>
  <si>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</si>
  <si>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</si>
  <si>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</si>
  <si>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</si>
  <si>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</si>
  <si>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</si>
  <si>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</si>
  <si>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</si>
  <si>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</si>
  <si>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</si>
  <si>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</si>
  <si>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</si>
  <si>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</si>
  <si>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</si>
  <si>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</si>
  <si>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</si>
  <si>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</si>
  <si>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</si>
  <si>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</si>
  <si>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</si>
  <si>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</si>
  <si>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</si>
  <si>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</si>
  <si>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</si>
  <si>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</si>
  <si>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</si>
  <si>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</si>
  <si>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</si>
  <si>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</si>
  <si>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</si>
  <si>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</si>
  <si>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</si>
  <si>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</si>
  <si>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</si>
  <si>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</si>
  <si>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</si>
  <si>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</si>
  <si>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</si>
  <si>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</si>
  <si>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</si>
  <si>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</si>
  <si>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</si>
  <si>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</si>
  <si>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</si>
  <si>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</si>
  <si>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</si>
  <si>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</si>
  <si>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</si>
  <si>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</si>
  <si>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</si>
  <si>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</si>
  <si>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</si>
  <si>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</si>
  <si>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</si>
  <si>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</si>
  <si>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</si>
  <si>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</si>
  <si>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</si>
  <si>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</si>
  <si>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</si>
  <si>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</si>
  <si>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</si>
  <si>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</si>
  <si>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</si>
  <si>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 xml:space="preserve">4. Платени заеми </t>
  </si>
  <si>
    <t>8. Платени банкови такси и лихви върху краткосрочни заеми за оборотни средства ;Парични потоци свързани със заеми за основната дейност</t>
  </si>
  <si>
    <t xml:space="preserve">Дата на съставяне: 28.04.2016 г.     </t>
  </si>
  <si>
    <t>01.01.2016-31.03.2016</t>
  </si>
  <si>
    <t>Предходен период към 31.12.2015</t>
  </si>
  <si>
    <t>Предходен период 01.01.2015-31.03.2015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</si>
</sst>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  <numFmt numFmtId="184" formatCode="hh:mm:ss\ &quot;ч.&quot;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80" fontId="13" fillId="0" borderId="12" xfId="63" applyNumberFormat="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13">
      <selection activeCell="E99" sqref="E99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9" t="s">
        <v>4</v>
      </c>
      <c r="B4" s="539"/>
      <c r="C4" s="539"/>
      <c r="D4" s="539"/>
      <c r="E4" s="17" t="s">
        <v>5</v>
      </c>
      <c r="F4" s="541" t="s">
        <v>6</v>
      </c>
      <c r="G4" s="541"/>
      <c r="H4" s="16" t="s">
        <v>7</v>
      </c>
    </row>
    <row r="5" spans="1:8" ht="13.5" customHeight="1">
      <c r="A5" s="539" t="s">
        <v>8</v>
      </c>
      <c r="B5" s="539"/>
      <c r="C5" s="539"/>
      <c r="D5" s="539"/>
      <c r="E5" s="18" t="s">
        <v>864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865</v>
      </c>
      <c r="E7" s="24" t="s">
        <v>13</v>
      </c>
      <c r="F7" s="22" t="s">
        <v>11</v>
      </c>
      <c r="G7" s="23" t="s">
        <v>14</v>
      </c>
      <c r="H7" s="23" t="s">
        <v>865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1099</v>
      </c>
      <c r="D11" s="44">
        <v>1099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2134</v>
      </c>
      <c r="D12" s="44">
        <v>2146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50</v>
      </c>
      <c r="D13" s="44">
        <v>53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311</v>
      </c>
      <c r="D14" s="44">
        <v>320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254</v>
      </c>
      <c r="D15" s="44">
        <v>250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/>
      <c r="D17" s="44">
        <v>1</v>
      </c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8</v>
      </c>
      <c r="D18" s="44">
        <v>9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3856</v>
      </c>
      <c r="D19" s="57">
        <f>SUM(D11:D18)</f>
        <v>3878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531</v>
      </c>
      <c r="D21" s="44">
        <v>523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1587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329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f>1054+204</f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1587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-104</v>
      </c>
      <c r="H27" s="52">
        <v>106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>
        <v>106</v>
      </c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>
        <v>-210</v>
      </c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/>
      <c r="H31" s="46"/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>
        <v>-207</v>
      </c>
      <c r="H32" s="49">
        <v>-210</v>
      </c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-311</v>
      </c>
      <c r="H33" s="52">
        <f>H27+H31+H32</f>
        <v>-104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4776</v>
      </c>
      <c r="H36" s="52">
        <f>H25+H17+H33</f>
        <v>4983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66</v>
      </c>
      <c r="H44" s="46">
        <v>66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/>
      <c r="H48" s="46"/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66</v>
      </c>
      <c r="H49" s="52">
        <f>SUM(H43:H48)</f>
        <v>66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147</v>
      </c>
      <c r="D50" s="44">
        <v>146</v>
      </c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147</v>
      </c>
      <c r="D51" s="57">
        <f>SUM(D47:D50)</f>
        <v>146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67</v>
      </c>
      <c r="D54" s="44">
        <v>67</v>
      </c>
      <c r="E54" s="39" t="s">
        <v>169</v>
      </c>
      <c r="F54" s="51" t="s">
        <v>170</v>
      </c>
      <c r="G54" s="46">
        <v>241</v>
      </c>
      <c r="H54" s="46">
        <v>245</v>
      </c>
    </row>
    <row r="55" spans="1:18" ht="25.5">
      <c r="A55" s="82" t="s">
        <v>171</v>
      </c>
      <c r="B55" s="83" t="s">
        <v>172</v>
      </c>
      <c r="C55" s="57">
        <f>C19+C20+C21+C27+C32+C45+C51+C53+C54</f>
        <v>4602</v>
      </c>
      <c r="D55" s="57">
        <f>D19+D20+D21+D27+D32+D45+D51+D53+D54</f>
        <v>4615</v>
      </c>
      <c r="E55" s="39" t="s">
        <v>173</v>
      </c>
      <c r="F55" s="72" t="s">
        <v>174</v>
      </c>
      <c r="G55" s="52">
        <f>G49+G51+G52+G53+G54</f>
        <v>307</v>
      </c>
      <c r="H55" s="52">
        <f>H49+H51+H52+H53+H54</f>
        <v>311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90</v>
      </c>
      <c r="D58" s="44">
        <v>92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/>
      <c r="E59" s="60" t="s">
        <v>182</v>
      </c>
      <c r="F59" s="45" t="s">
        <v>183</v>
      </c>
      <c r="G59" s="46">
        <v>1136</v>
      </c>
      <c r="H59" s="46">
        <v>836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30</v>
      </c>
      <c r="H60" s="46">
        <v>38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2">
        <v>1758</v>
      </c>
      <c r="H61" s="532">
        <v>1471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654</v>
      </c>
      <c r="D62" s="44">
        <v>654</v>
      </c>
      <c r="E62" s="48" t="s">
        <v>194</v>
      </c>
      <c r="F62" s="45" t="s">
        <v>195</v>
      </c>
      <c r="G62" s="46"/>
      <c r="H62" s="46">
        <v>1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744</v>
      </c>
      <c r="D64" s="57">
        <f>SUM(D58:D63)</f>
        <v>746</v>
      </c>
      <c r="E64" s="39" t="s">
        <v>201</v>
      </c>
      <c r="F64" s="45" t="s">
        <v>202</v>
      </c>
      <c r="G64" s="46">
        <v>1563</v>
      </c>
      <c r="H64" s="46">
        <v>1300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144</v>
      </c>
      <c r="H66" s="46">
        <v>109</v>
      </c>
    </row>
    <row r="67" spans="1:8" ht="15">
      <c r="A67" s="37" t="s">
        <v>208</v>
      </c>
      <c r="B67" s="43" t="s">
        <v>209</v>
      </c>
      <c r="C67" s="44"/>
      <c r="D67" s="44"/>
      <c r="E67" s="39" t="s">
        <v>210</v>
      </c>
      <c r="F67" s="45" t="s">
        <v>211</v>
      </c>
      <c r="G67" s="46">
        <v>23</v>
      </c>
      <c r="H67" s="46">
        <v>28</v>
      </c>
    </row>
    <row r="68" spans="1:8" ht="15">
      <c r="A68" s="37" t="s">
        <v>212</v>
      </c>
      <c r="B68" s="43" t="s">
        <v>213</v>
      </c>
      <c r="C68" s="44">
        <v>2724</v>
      </c>
      <c r="D68" s="44">
        <v>2348</v>
      </c>
      <c r="E68" s="39" t="s">
        <v>214</v>
      </c>
      <c r="F68" s="45" t="s">
        <v>215</v>
      </c>
      <c r="G68" s="46">
        <v>28</v>
      </c>
      <c r="H68" s="46">
        <v>33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78</v>
      </c>
      <c r="H69" s="46">
        <v>60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70</v>
      </c>
      <c r="H70" s="46">
        <v>70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3072</v>
      </c>
      <c r="H71" s="89">
        <f>H59+H60+H61+H69+H70</f>
        <v>2475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27</v>
      </c>
      <c r="D74" s="44">
        <v>28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2751</v>
      </c>
      <c r="D75" s="57">
        <f>SUM(D67:D74)</f>
        <v>2376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3072</v>
      </c>
      <c r="H79" s="98">
        <f>H71+H74+H75+H76</f>
        <v>2475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12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25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37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21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3553</v>
      </c>
      <c r="D93" s="57">
        <f>D64+D75+D84+D91+D92</f>
        <v>3154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8155</v>
      </c>
      <c r="D94" s="104">
        <f>D93+D55</f>
        <v>7769</v>
      </c>
      <c r="E94" s="105" t="s">
        <v>271</v>
      </c>
      <c r="F94" s="106" t="s">
        <v>272</v>
      </c>
      <c r="G94" s="107">
        <f>G36+G39+G55+G79</f>
        <v>8155</v>
      </c>
      <c r="H94" s="107">
        <f>H36+H39+H55+H79</f>
        <v>7769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863</v>
      </c>
      <c r="B97" s="117"/>
      <c r="C97" s="118"/>
      <c r="D97" s="118"/>
      <c r="F97" s="540"/>
      <c r="G97" s="540"/>
      <c r="H97" s="540"/>
      <c r="I97" s="540"/>
      <c r="J97" s="538"/>
      <c r="K97" s="538"/>
      <c r="L97" s="538"/>
      <c r="M97" s="538"/>
      <c r="N97"/>
      <c r="O97" s="120"/>
      <c r="P97" s="120"/>
      <c r="Q97" s="120"/>
      <c r="X97"/>
    </row>
    <row r="98" spans="1:13" ht="13.5" customHeight="1">
      <c r="A98" s="540" t="s">
        <v>274</v>
      </c>
      <c r="B98" s="540"/>
      <c r="C98" s="540"/>
      <c r="D98" s="540"/>
      <c r="E98" s="540"/>
      <c r="F98" s="540" t="s">
        <v>853</v>
      </c>
      <c r="G98" s="540"/>
      <c r="H98" s="540"/>
      <c r="I98" s="540"/>
      <c r="M98" s="65"/>
    </row>
    <row r="99" spans="3:8" ht="15">
      <c r="C99" s="527"/>
      <c r="D99" s="114"/>
      <c r="E99" s="527"/>
      <c r="F99" s="526"/>
      <c r="G99" s="9"/>
      <c r="H99" s="526" t="s">
        <v>851</v>
      </c>
    </row>
    <row r="100" spans="1:6" ht="13.5" customHeight="1">
      <c r="A100" s="122"/>
      <c r="B100" s="122"/>
      <c r="C100" s="539"/>
      <c r="D100" s="539"/>
      <c r="E100" s="539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28:H28 G31:H31 C35:D38 G43:H48 C40:D44 G51:H54 C47:D50 G59:H60 C53:D54 C58:D63 G62:H70 C67:D74 G11:H13 C79:D83 C92:D92 C87:D90 G74:H76 C11:D18 C20:D21 G19:H19 C23:D26 G22:H24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3" t="s">
        <v>275</v>
      </c>
      <c r="B1" s="543"/>
      <c r="C1" s="543"/>
      <c r="D1" s="543"/>
      <c r="E1" s="543"/>
      <c r="F1" s="543"/>
      <c r="G1" s="126"/>
      <c r="H1" s="126"/>
    </row>
    <row r="2" spans="1:8" ht="13.5" customHeight="1">
      <c r="A2" s="127" t="s">
        <v>1</v>
      </c>
      <c r="B2" s="544" t="str">
        <f>'справка _1_БАЛАНС'!E3</f>
        <v>СВИНЕКОМПЛЕКС НИКОЛОВО АД</v>
      </c>
      <c r="C2" s="544"/>
      <c r="D2" s="544"/>
      <c r="E2" s="544"/>
      <c r="F2" s="545" t="s">
        <v>3</v>
      </c>
      <c r="G2" s="545"/>
      <c r="H2" s="128">
        <f>'справка _1_БАЛАНС'!H3</f>
        <v>117035708</v>
      </c>
    </row>
    <row r="3" spans="1:8" ht="15">
      <c r="A3" s="127" t="s">
        <v>276</v>
      </c>
      <c r="B3" s="544" t="str">
        <f>'справка _1_БАЛАНС'!E4</f>
        <v>неконсолидиран</v>
      </c>
      <c r="C3" s="544"/>
      <c r="D3" s="544"/>
      <c r="E3" s="544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6" t="str">
        <f>'справка _1_БАЛАНС'!E5</f>
        <v>01.01.2016-31.03.2016</v>
      </c>
      <c r="C4" s="546"/>
      <c r="D4" s="546"/>
      <c r="E4" s="131"/>
      <c r="F4" s="132"/>
      <c r="G4" s="126"/>
      <c r="H4" s="133" t="s">
        <v>277</v>
      </c>
    </row>
    <row r="5" spans="1:8" ht="48">
      <c r="A5" s="134" t="s">
        <v>278</v>
      </c>
      <c r="B5" s="135" t="s">
        <v>11</v>
      </c>
      <c r="C5" s="134" t="s">
        <v>12</v>
      </c>
      <c r="D5" s="537" t="s">
        <v>866</v>
      </c>
      <c r="E5" s="134" t="s">
        <v>279</v>
      </c>
      <c r="F5" s="135" t="s">
        <v>11</v>
      </c>
      <c r="G5" s="134" t="s">
        <v>12</v>
      </c>
      <c r="H5" s="537" t="s">
        <v>866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1037</v>
      </c>
      <c r="D9" s="146">
        <v>1106</v>
      </c>
      <c r="E9" s="144" t="s">
        <v>286</v>
      </c>
      <c r="F9" s="147" t="s">
        <v>287</v>
      </c>
      <c r="G9" s="148">
        <v>1180</v>
      </c>
      <c r="H9" s="148">
        <v>1192</v>
      </c>
    </row>
    <row r="10" spans="1:8" ht="12">
      <c r="A10" s="144" t="s">
        <v>288</v>
      </c>
      <c r="B10" s="145" t="s">
        <v>289</v>
      </c>
      <c r="C10" s="146">
        <v>58</v>
      </c>
      <c r="D10" s="146">
        <v>88</v>
      </c>
      <c r="E10" s="144" t="s">
        <v>290</v>
      </c>
      <c r="F10" s="147" t="s">
        <v>291</v>
      </c>
      <c r="G10" s="148">
        <v>30</v>
      </c>
      <c r="H10" s="148">
        <v>572</v>
      </c>
    </row>
    <row r="11" spans="1:8" ht="12">
      <c r="A11" s="144" t="s">
        <v>292</v>
      </c>
      <c r="B11" s="145" t="s">
        <v>293</v>
      </c>
      <c r="C11" s="146">
        <v>43</v>
      </c>
      <c r="D11" s="146">
        <v>30</v>
      </c>
      <c r="E11" s="149" t="s">
        <v>294</v>
      </c>
      <c r="F11" s="147" t="s">
        <v>295</v>
      </c>
      <c r="G11" s="148"/>
      <c r="H11" s="148"/>
    </row>
    <row r="12" spans="1:8" ht="12">
      <c r="A12" s="144" t="s">
        <v>296</v>
      </c>
      <c r="B12" s="145" t="s">
        <v>297</v>
      </c>
      <c r="C12" s="146">
        <v>210</v>
      </c>
      <c r="D12" s="146">
        <v>219</v>
      </c>
      <c r="E12" s="149" t="s">
        <v>849</v>
      </c>
      <c r="F12" s="147" t="s">
        <v>298</v>
      </c>
      <c r="G12" s="148">
        <v>23</v>
      </c>
      <c r="H12" s="148">
        <v>121</v>
      </c>
    </row>
    <row r="13" spans="1:18" ht="12">
      <c r="A13" s="144" t="s">
        <v>299</v>
      </c>
      <c r="B13" s="145" t="s">
        <v>300</v>
      </c>
      <c r="C13" s="146">
        <v>37</v>
      </c>
      <c r="D13" s="146">
        <v>36</v>
      </c>
      <c r="E13" s="150" t="s">
        <v>52</v>
      </c>
      <c r="F13" s="151" t="s">
        <v>301</v>
      </c>
      <c r="G13" s="140">
        <f>SUM(G9:G12)</f>
        <v>1233</v>
      </c>
      <c r="H13" s="140">
        <f>SUM(H9:H12)</f>
        <v>1885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30</v>
      </c>
      <c r="D14" s="146">
        <v>47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-1212</v>
      </c>
      <c r="D15" s="154">
        <v>-1248</v>
      </c>
      <c r="E15" s="141" t="s">
        <v>306</v>
      </c>
      <c r="F15" s="155" t="s">
        <v>307</v>
      </c>
      <c r="G15" s="148">
        <v>4</v>
      </c>
      <c r="H15" s="148">
        <v>4</v>
      </c>
    </row>
    <row r="16" spans="1:8" ht="12">
      <c r="A16" s="144" t="s">
        <v>308</v>
      </c>
      <c r="B16" s="145" t="s">
        <v>309</v>
      </c>
      <c r="C16" s="154">
        <v>1225</v>
      </c>
      <c r="D16" s="154">
        <v>1727</v>
      </c>
      <c r="E16" s="144" t="s">
        <v>310</v>
      </c>
      <c r="F16" s="152" t="s">
        <v>311</v>
      </c>
      <c r="G16" s="156">
        <v>4</v>
      </c>
      <c r="H16" s="156">
        <v>4</v>
      </c>
    </row>
    <row r="17" spans="1:8" ht="12">
      <c r="A17" s="157" t="s">
        <v>312</v>
      </c>
      <c r="B17" s="145" t="s">
        <v>313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1428</v>
      </c>
      <c r="D19" s="160">
        <f>SUM(D9:D15)+D16</f>
        <v>2005</v>
      </c>
      <c r="E19" s="139" t="s">
        <v>318</v>
      </c>
      <c r="F19" s="152" t="s">
        <v>319</v>
      </c>
      <c r="G19" s="148"/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850</v>
      </c>
      <c r="B22" s="161" t="s">
        <v>325</v>
      </c>
      <c r="C22" s="146">
        <v>16</v>
      </c>
      <c r="D22" s="146">
        <v>20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0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16</v>
      </c>
      <c r="D26" s="160">
        <f>SUM(D22:D25)</f>
        <v>20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1444</v>
      </c>
      <c r="D28" s="143">
        <f>D26+D19</f>
        <v>2025</v>
      </c>
      <c r="E28" s="137" t="s">
        <v>339</v>
      </c>
      <c r="F28" s="155" t="s">
        <v>340</v>
      </c>
      <c r="G28" s="153">
        <f>G13+G15+G24</f>
        <v>1237</v>
      </c>
      <c r="H28" s="153">
        <f>H13+H15+H24</f>
        <v>1889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0</v>
      </c>
      <c r="D30" s="143">
        <f>IF((H28-D28)&gt;0,H28-D28,0)</f>
        <v>0</v>
      </c>
      <c r="E30" s="137" t="s">
        <v>343</v>
      </c>
      <c r="F30" s="155" t="s">
        <v>344</v>
      </c>
      <c r="G30" s="153">
        <f>IF((C28-G28)&gt;0,C28-G28,0)</f>
        <v>207</v>
      </c>
      <c r="H30" s="153">
        <f>IF((D28-H28)&gt;0,D28-H28,0)</f>
        <v>136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/>
      <c r="D32" s="146"/>
      <c r="E32" s="141" t="s">
        <v>351</v>
      </c>
      <c r="F32" s="152" t="s">
        <v>352</v>
      </c>
      <c r="G32" s="148"/>
      <c r="H32" s="148"/>
    </row>
    <row r="33" spans="1:18" ht="12">
      <c r="A33" s="165" t="s">
        <v>353</v>
      </c>
      <c r="B33" s="162" t="s">
        <v>354</v>
      </c>
      <c r="C33" s="160">
        <f>C28-C31+C32</f>
        <v>1444</v>
      </c>
      <c r="D33" s="160">
        <f>D28-D31+D32</f>
        <v>2025</v>
      </c>
      <c r="E33" s="137" t="s">
        <v>355</v>
      </c>
      <c r="F33" s="155" t="s">
        <v>356</v>
      </c>
      <c r="G33" s="153">
        <f>G32-G31+G28</f>
        <v>1237</v>
      </c>
      <c r="H33" s="153">
        <f>H32-H31+H28</f>
        <v>1889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0</v>
      </c>
      <c r="D34" s="143">
        <f>IF((H33-D33)&gt;0,H33-D33,0)</f>
        <v>0</v>
      </c>
      <c r="E34" s="165" t="s">
        <v>359</v>
      </c>
      <c r="F34" s="155" t="s">
        <v>360</v>
      </c>
      <c r="G34" s="140">
        <f>IF((C33-G33)&gt;0,C33-G33,0)</f>
        <v>207</v>
      </c>
      <c r="H34" s="140">
        <f>IF((D33-H33)&gt;0,D33-H33,0)</f>
        <v>136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/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0</v>
      </c>
      <c r="D39" s="174">
        <f>+IF((H33-D33-D35)&gt;0,H33-D33-D35,0)</f>
        <v>0</v>
      </c>
      <c r="E39" s="175" t="s">
        <v>371</v>
      </c>
      <c r="F39" s="176" t="s">
        <v>372</v>
      </c>
      <c r="G39" s="177">
        <f>IF(G34&gt;0,IF(C35+G34&lt;0,0,C35+G34),IF(C34-C35&lt;0,C35-C34,0))</f>
        <v>207</v>
      </c>
      <c r="H39" s="177">
        <f>IF(H34&gt;0,IF(D35+H34&lt;0,0,D35+H34),IF(D34-D35&lt;0,D35-D34,0))</f>
        <v>136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0</v>
      </c>
      <c r="E41" s="137" t="s">
        <v>378</v>
      </c>
      <c r="F41" s="179" t="s">
        <v>379</v>
      </c>
      <c r="G41" s="138">
        <f>IF(C39=0,IF(G39-G40&gt;0,G39-G40+C40,0),IF(C39-C40&lt;0,C40-C39+G40,0))</f>
        <v>207</v>
      </c>
      <c r="H41" s="138">
        <f>IF(D39=0,IF(H39-H40&gt;0,H39-H40+D40,0),IF(D39-D40&lt;0,D40-D39+H40,0))</f>
        <v>136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1444</v>
      </c>
      <c r="D42" s="153">
        <f>D33+D35+D39</f>
        <v>2025</v>
      </c>
      <c r="E42" s="165" t="s">
        <v>382</v>
      </c>
      <c r="F42" s="173" t="s">
        <v>383</v>
      </c>
      <c r="G42" s="153">
        <f>G39+G33</f>
        <v>1444</v>
      </c>
      <c r="H42" s="153">
        <f>H39+H33</f>
        <v>2025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7" t="s">
        <v>384</v>
      </c>
      <c r="B45" s="547"/>
      <c r="C45" s="547"/>
      <c r="D45" s="547"/>
      <c r="E45" s="547"/>
      <c r="F45" s="183"/>
      <c r="G45" s="181"/>
      <c r="H45" s="181"/>
    </row>
    <row r="46" spans="1:24" s="121" customFormat="1" ht="12.75">
      <c r="A46" s="117" t="s">
        <v>863</v>
      </c>
      <c r="B46" s="542" t="s">
        <v>857</v>
      </c>
      <c r="C46" s="542"/>
      <c r="D46" s="542"/>
      <c r="E46" s="120" t="s">
        <v>859</v>
      </c>
      <c r="F46" s="120"/>
      <c r="G46" s="120"/>
      <c r="H46" s="120"/>
      <c r="I46" s="531"/>
      <c r="J46" s="538"/>
      <c r="K46" s="538"/>
      <c r="L46" s="538"/>
      <c r="M46" s="538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856</v>
      </c>
      <c r="F47" s="526" t="s">
        <v>851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18:D18 G31:H32 C9:D14 G19:H23 C36:D36 C22:D25 C38:D38 C40:D40 G40:H40 C31:D32 G9:H1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9055118110236221" right="0.2362204724409449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34">
      <selection activeCell="B42" sqref="B42"/>
    </sheetView>
  </sheetViews>
  <sheetFormatPr defaultColWidth="9.00390625" defaultRowHeight="12.75"/>
  <cols>
    <col min="1" max="1" width="67.50390625" style="193" customWidth="1"/>
    <col min="2" max="2" width="36.625" style="193" customWidth="1"/>
    <col min="3" max="3" width="18.00390625" style="194" customWidth="1"/>
    <col min="4" max="4" width="13.37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01.01.2016-31.03.2016</v>
      </c>
      <c r="C6" s="205"/>
      <c r="D6" s="206" t="s">
        <v>277</v>
      </c>
      <c r="F6" s="207"/>
    </row>
    <row r="7" spans="1:6" ht="50.25" customHeight="1">
      <c r="A7" s="208" t="s">
        <v>387</v>
      </c>
      <c r="B7" s="208" t="s">
        <v>11</v>
      </c>
      <c r="C7" s="209" t="s">
        <v>12</v>
      </c>
      <c r="D7" s="537" t="s">
        <v>866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1112</v>
      </c>
      <c r="D10" s="218">
        <v>2086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-1098</v>
      </c>
      <c r="D11" s="218">
        <v>-1862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-203</v>
      </c>
      <c r="D13" s="218">
        <v>-296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-67</v>
      </c>
      <c r="D14" s="218">
        <v>-79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/>
      <c r="D15" s="218">
        <v>-14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862</v>
      </c>
      <c r="B17" s="217" t="s">
        <v>403</v>
      </c>
      <c r="C17" s="218">
        <f>300-12</f>
        <v>288</v>
      </c>
      <c r="D17" s="218">
        <f>198-18</f>
        <v>180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404</v>
      </c>
      <c r="B18" s="222" t="s">
        <v>405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406</v>
      </c>
      <c r="B19" s="217" t="s">
        <v>407</v>
      </c>
      <c r="C19" s="218">
        <v>-7</v>
      </c>
      <c r="D19" s="218">
        <v>-16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408</v>
      </c>
      <c r="B20" s="224" t="s">
        <v>409</v>
      </c>
      <c r="C20" s="214">
        <f>SUM(C10:C19)</f>
        <v>25</v>
      </c>
      <c r="D20" s="214">
        <f>SUM(D10:D19)</f>
        <v>-1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410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411</v>
      </c>
      <c r="B22" s="217" t="s">
        <v>412</v>
      </c>
      <c r="C22" s="218">
        <v>-1</v>
      </c>
      <c r="D22" s="218">
        <v>-3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413</v>
      </c>
      <c r="B23" s="217" t="s">
        <v>414</v>
      </c>
      <c r="C23" s="218"/>
      <c r="D23" s="218">
        <v>47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415</v>
      </c>
      <c r="B24" s="217" t="s">
        <v>416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417</v>
      </c>
      <c r="B25" s="217" t="s">
        <v>418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419</v>
      </c>
      <c r="B26" s="217" t="s">
        <v>420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421</v>
      </c>
      <c r="B27" s="217" t="s">
        <v>422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423</v>
      </c>
      <c r="B28" s="217" t="s">
        <v>424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425</v>
      </c>
      <c r="B29" s="217" t="s">
        <v>426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404</v>
      </c>
      <c r="B30" s="217" t="s">
        <v>427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428</v>
      </c>
      <c r="B31" s="217" t="s">
        <v>429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430</v>
      </c>
      <c r="B32" s="224" t="s">
        <v>431</v>
      </c>
      <c r="C32" s="214">
        <f>SUM(C22:C31)</f>
        <v>-1</v>
      </c>
      <c r="D32" s="214">
        <f>SUM(D22:D31)</f>
        <v>44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432</v>
      </c>
      <c r="B33" s="225"/>
      <c r="C33" s="214"/>
      <c r="D33" s="214"/>
      <c r="E33" s="215"/>
      <c r="F33" s="215"/>
    </row>
    <row r="34" spans="1:6" ht="12">
      <c r="A34" s="216" t="s">
        <v>433</v>
      </c>
      <c r="B34" s="217" t="s">
        <v>7</v>
      </c>
      <c r="C34" s="218"/>
      <c r="D34" s="218"/>
      <c r="E34" s="215"/>
      <c r="F34" s="215"/>
    </row>
    <row r="35" spans="1:6" ht="12">
      <c r="A35" s="221" t="s">
        <v>434</v>
      </c>
      <c r="B35" s="217" t="s">
        <v>435</v>
      </c>
      <c r="C35" s="218"/>
      <c r="D35" s="218"/>
      <c r="E35" s="215"/>
      <c r="F35" s="215"/>
    </row>
    <row r="36" spans="1:6" ht="12">
      <c r="A36" s="216" t="s">
        <v>436</v>
      </c>
      <c r="B36" s="217" t="s">
        <v>437</v>
      </c>
      <c r="C36" s="218"/>
      <c r="D36" s="218"/>
      <c r="E36" s="215"/>
      <c r="F36" s="215"/>
    </row>
    <row r="37" spans="1:6" ht="12">
      <c r="A37" s="216" t="s">
        <v>861</v>
      </c>
      <c r="B37" s="217" t="s">
        <v>438</v>
      </c>
      <c r="C37" s="218">
        <v>-2</v>
      </c>
      <c r="D37" s="218">
        <v>-9</v>
      </c>
      <c r="E37" s="215"/>
      <c r="F37" s="215"/>
    </row>
    <row r="38" spans="1:6" ht="12">
      <c r="A38" s="216" t="s">
        <v>439</v>
      </c>
      <c r="B38" s="217" t="s">
        <v>440</v>
      </c>
      <c r="C38" s="218">
        <v>-12</v>
      </c>
      <c r="D38" s="218">
        <v>-31</v>
      </c>
      <c r="E38" s="215"/>
      <c r="F38" s="215"/>
    </row>
    <row r="39" spans="1:6" ht="24">
      <c r="A39" s="216" t="s">
        <v>441</v>
      </c>
      <c r="B39" s="217" t="s">
        <v>442</v>
      </c>
      <c r="C39" s="218"/>
      <c r="D39" s="218"/>
      <c r="E39" s="215"/>
      <c r="F39" s="215"/>
    </row>
    <row r="40" spans="1:6" ht="12">
      <c r="A40" s="216" t="s">
        <v>852</v>
      </c>
      <c r="B40" s="217" t="s">
        <v>443</v>
      </c>
      <c r="C40" s="218"/>
      <c r="D40" s="218"/>
      <c r="E40" s="215"/>
      <c r="F40" s="215"/>
    </row>
    <row r="41" spans="1:8" ht="12">
      <c r="A41" s="216" t="s">
        <v>444</v>
      </c>
      <c r="B41" s="217" t="s">
        <v>445</v>
      </c>
      <c r="C41" s="218"/>
      <c r="D41" s="218"/>
      <c r="E41" s="215"/>
      <c r="F41" s="215"/>
      <c r="G41" s="220"/>
      <c r="H41" s="220"/>
    </row>
    <row r="42" spans="1:8" ht="12">
      <c r="A42" s="223" t="s">
        <v>446</v>
      </c>
      <c r="B42" s="224" t="s">
        <v>447</v>
      </c>
      <c r="C42" s="214">
        <f>SUM(C34:C41)</f>
        <v>-14</v>
      </c>
      <c r="D42" s="214">
        <f>SUM(D34:D41)</f>
        <v>-40</v>
      </c>
      <c r="E42" s="215"/>
      <c r="F42" s="215"/>
      <c r="G42" s="220"/>
      <c r="H42" s="220"/>
    </row>
    <row r="43" spans="1:8" ht="12">
      <c r="A43" s="226" t="s">
        <v>448</v>
      </c>
      <c r="B43" s="224" t="s">
        <v>449</v>
      </c>
      <c r="C43" s="214">
        <f>C42+C32+C20</f>
        <v>10</v>
      </c>
      <c r="D43" s="214">
        <f>D42+D32+D20</f>
        <v>3</v>
      </c>
      <c r="E43" s="215"/>
      <c r="F43" s="215"/>
      <c r="G43" s="220"/>
      <c r="H43" s="220"/>
    </row>
    <row r="44" spans="1:8" ht="12">
      <c r="A44" s="212" t="s">
        <v>450</v>
      </c>
      <c r="B44" s="225" t="s">
        <v>451</v>
      </c>
      <c r="C44" s="227">
        <v>27</v>
      </c>
      <c r="D44" s="227">
        <v>27</v>
      </c>
      <c r="E44" s="215"/>
      <c r="F44" s="215"/>
      <c r="G44" s="220"/>
      <c r="H44" s="220"/>
    </row>
    <row r="45" spans="1:8" ht="12">
      <c r="A45" s="212" t="s">
        <v>452</v>
      </c>
      <c r="B45" s="225" t="s">
        <v>453</v>
      </c>
      <c r="C45" s="214">
        <f>C44+C43</f>
        <v>37</v>
      </c>
      <c r="D45" s="214">
        <f>D44+D43</f>
        <v>30</v>
      </c>
      <c r="E45" s="215"/>
      <c r="F45" s="215"/>
      <c r="G45" s="220"/>
      <c r="H45" s="220"/>
    </row>
    <row r="46" spans="1:8" ht="12">
      <c r="A46" s="216" t="s">
        <v>860</v>
      </c>
      <c r="B46" s="225" t="s">
        <v>454</v>
      </c>
      <c r="C46" s="228">
        <v>37</v>
      </c>
      <c r="D46" s="228">
        <v>30</v>
      </c>
      <c r="E46" s="215"/>
      <c r="F46" s="215"/>
      <c r="G46" s="220"/>
      <c r="H46" s="220"/>
    </row>
    <row r="47" spans="1:8" ht="12">
      <c r="A47" s="216" t="s">
        <v>455</v>
      </c>
      <c r="B47" s="225" t="s">
        <v>456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863</v>
      </c>
      <c r="G49" s="119"/>
      <c r="H49" s="119"/>
      <c r="I49"/>
    </row>
    <row r="50" spans="1:8" ht="12">
      <c r="A50" s="195"/>
      <c r="G50" s="220"/>
      <c r="H50" s="220"/>
    </row>
    <row r="51" spans="1:8" ht="12.75">
      <c r="A51" s="231" t="s">
        <v>855</v>
      </c>
      <c r="B51" s="540" t="s">
        <v>853</v>
      </c>
      <c r="C51" s="540"/>
      <c r="D51" s="540"/>
      <c r="E51" s="540"/>
      <c r="F51" s="4"/>
      <c r="G51" s="220"/>
      <c r="H51" s="220"/>
    </row>
    <row r="52" spans="1:8" ht="12.75">
      <c r="A52" s="536" t="s">
        <v>856</v>
      </c>
      <c r="B52" s="548" t="s">
        <v>851</v>
      </c>
      <c r="C52" s="548"/>
      <c r="D52" s="193"/>
      <c r="E52" s="4"/>
      <c r="F52" s="4"/>
      <c r="G52" s="220"/>
      <c r="H52" s="220"/>
    </row>
    <row r="53" spans="1:8" ht="12.75">
      <c r="A53" s="195"/>
      <c r="B53" s="195"/>
      <c r="C53" s="526"/>
      <c r="D53" s="1"/>
      <c r="E53" s="3"/>
      <c r="F53" s="4"/>
      <c r="G53" s="220"/>
      <c r="H53" s="220"/>
    </row>
    <row r="54" spans="3:8" ht="12.75">
      <c r="C54" s="526"/>
      <c r="D54" s="1"/>
      <c r="E54" s="3"/>
      <c r="F54" s="4"/>
      <c r="G54" s="220"/>
      <c r="H54" s="220"/>
    </row>
    <row r="55" spans="3:8" ht="12.75">
      <c r="C55" s="526"/>
      <c r="D55" s="1"/>
      <c r="E55" s="3"/>
      <c r="F55" s="4"/>
      <c r="G55" s="220"/>
      <c r="H55" s="220"/>
    </row>
    <row r="56" spans="3:8" ht="12.75">
      <c r="C56" s="526"/>
      <c r="D56" s="1"/>
      <c r="E56" s="3"/>
      <c r="F56" s="4"/>
      <c r="G56" s="220"/>
      <c r="H56" s="220"/>
    </row>
    <row r="57" spans="3:8" ht="12.75">
      <c r="C57" s="526"/>
      <c r="D57" s="1"/>
      <c r="E57" s="3"/>
      <c r="F57" s="4"/>
      <c r="G57" s="220"/>
      <c r="H57" s="220"/>
    </row>
    <row r="58" spans="3:8" ht="12.75">
      <c r="C58" s="526"/>
      <c r="D58" s="1"/>
      <c r="E58" s="3"/>
      <c r="F58" s="4"/>
      <c r="G58" s="220"/>
      <c r="H58" s="220"/>
    </row>
    <row r="59" spans="3:8" ht="12.75">
      <c r="C59" s="526"/>
      <c r="D59" s="1"/>
      <c r="E59" s="3"/>
      <c r="F59" s="4"/>
      <c r="G59" s="220"/>
      <c r="H59" s="220"/>
    </row>
    <row r="60" spans="3:8" ht="12.75">
      <c r="C60" s="526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B51:E51"/>
    <mergeCell ref="B52:C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-1000000000000000</formula1>
      <formula2>999999999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300" verticalDpi="300" orientation="portrait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22">
      <selection activeCell="A34" sqref="A34:J34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49" t="s">
        <v>457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50" t="str">
        <f>'справка _1_БАЛАНС'!E3</f>
        <v>СВИНЕКОМПЛЕКС НИКОЛОВО АД</v>
      </c>
      <c r="C3" s="550"/>
      <c r="D3" s="550"/>
      <c r="E3" s="550"/>
      <c r="F3" s="550"/>
      <c r="G3" s="550"/>
      <c r="H3" s="550"/>
      <c r="I3" s="550"/>
      <c r="J3" s="238"/>
      <c r="K3" s="551" t="s">
        <v>3</v>
      </c>
      <c r="L3" s="551"/>
      <c r="M3" s="240">
        <f>'справка _1_БАЛАНС'!H3</f>
        <v>117035708</v>
      </c>
      <c r="N3" s="234"/>
    </row>
    <row r="4" spans="1:15" s="235" customFormat="1" ht="13.5" customHeight="1">
      <c r="A4" s="127" t="s">
        <v>458</v>
      </c>
      <c r="B4" s="550" t="str">
        <f>'справка _1_БАЛАНС'!E4</f>
        <v>неконсолидиран</v>
      </c>
      <c r="C4" s="550"/>
      <c r="D4" s="550"/>
      <c r="E4" s="550"/>
      <c r="F4" s="550"/>
      <c r="G4" s="550"/>
      <c r="H4" s="550"/>
      <c r="I4" s="550"/>
      <c r="J4" s="241"/>
      <c r="K4" s="552" t="s">
        <v>6</v>
      </c>
      <c r="L4" s="552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4" t="str">
        <f>'справка _1_БАЛАНС'!E5</f>
        <v>01.01.2016-31.03.2016</v>
      </c>
      <c r="C5" s="554"/>
      <c r="D5" s="554"/>
      <c r="E5" s="554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5" t="s">
        <v>459</v>
      </c>
      <c r="E6" s="555"/>
      <c r="F6" s="555"/>
      <c r="G6" s="555"/>
      <c r="H6" s="555"/>
      <c r="I6" s="556" t="s">
        <v>460</v>
      </c>
      <c r="J6" s="556"/>
      <c r="K6" s="250"/>
      <c r="L6" s="249"/>
      <c r="M6" s="251"/>
      <c r="N6" s="252"/>
    </row>
    <row r="7" spans="1:14" s="253" customFormat="1" ht="57" customHeight="1">
      <c r="A7" s="254" t="s">
        <v>461</v>
      </c>
      <c r="B7" s="255" t="s">
        <v>462</v>
      </c>
      <c r="C7" s="256" t="s">
        <v>463</v>
      </c>
      <c r="D7" s="257" t="s">
        <v>464</v>
      </c>
      <c r="E7" s="249" t="s">
        <v>465</v>
      </c>
      <c r="F7" s="557" t="s">
        <v>466</v>
      </c>
      <c r="G7" s="557"/>
      <c r="H7" s="557"/>
      <c r="I7" s="249" t="s">
        <v>467</v>
      </c>
      <c r="J7" s="259" t="s">
        <v>468</v>
      </c>
      <c r="K7" s="256" t="s">
        <v>469</v>
      </c>
      <c r="L7" s="256" t="s">
        <v>470</v>
      </c>
      <c r="M7" s="260" t="s">
        <v>471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472</v>
      </c>
      <c r="G8" s="258" t="s">
        <v>473</v>
      </c>
      <c r="H8" s="258" t="s">
        <v>474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475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476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477</v>
      </c>
      <c r="B11" s="269" t="s">
        <v>478</v>
      </c>
      <c r="C11" s="275">
        <f>'справка _1_БАЛАНС'!H17</f>
        <v>3500</v>
      </c>
      <c r="D11" s="275">
        <f>'справка _1_БАЛАНС'!H19</f>
        <v>0</v>
      </c>
      <c r="E11" s="275">
        <f>'справка _1_БАЛАНС'!H20</f>
        <v>0</v>
      </c>
      <c r="F11" s="275">
        <v>329</v>
      </c>
      <c r="G11" s="275">
        <f>'справка _1_БАЛАНС'!H23</f>
        <v>0</v>
      </c>
      <c r="H11" s="276">
        <v>1258</v>
      </c>
      <c r="I11" s="275">
        <v>106</v>
      </c>
      <c r="J11" s="275">
        <f>'справка _1_БАЛАНС'!H29+'справка _1_БАЛАНС'!H32</f>
        <v>-210</v>
      </c>
      <c r="K11" s="276"/>
      <c r="L11" s="275">
        <f aca="true" t="shared" si="0" ref="L11:L32">SUM(C11:K11)</f>
        <v>4983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479</v>
      </c>
      <c r="B12" s="269" t="s">
        <v>480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481</v>
      </c>
      <c r="B13" s="271" t="s">
        <v>482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483</v>
      </c>
      <c r="B14" s="271" t="s">
        <v>484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485</v>
      </c>
      <c r="B15" s="269" t="s">
        <v>486</v>
      </c>
      <c r="C15" s="282">
        <f aca="true" t="shared" si="2" ref="C15:K15">C11+C12</f>
        <v>3500</v>
      </c>
      <c r="D15" s="282">
        <f t="shared" si="2"/>
        <v>0</v>
      </c>
      <c r="E15" s="282">
        <f t="shared" si="2"/>
        <v>0</v>
      </c>
      <c r="F15" s="282">
        <f t="shared" si="2"/>
        <v>329</v>
      </c>
      <c r="G15" s="282">
        <f t="shared" si="2"/>
        <v>0</v>
      </c>
      <c r="H15" s="282">
        <f t="shared" si="2"/>
        <v>1258</v>
      </c>
      <c r="I15" s="282">
        <f t="shared" si="2"/>
        <v>106</v>
      </c>
      <c r="J15" s="282">
        <f t="shared" si="2"/>
        <v>-210</v>
      </c>
      <c r="K15" s="282">
        <f t="shared" si="2"/>
        <v>0</v>
      </c>
      <c r="L15" s="275">
        <f t="shared" si="0"/>
        <v>4983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487</v>
      </c>
      <c r="B16" s="283" t="s">
        <v>488</v>
      </c>
      <c r="C16" s="284"/>
      <c r="D16" s="285"/>
      <c r="E16" s="285"/>
      <c r="F16" s="285"/>
      <c r="G16" s="285"/>
      <c r="H16" s="286"/>
      <c r="I16" s="287">
        <f>+'справка _1_БАЛАНС'!G31</f>
        <v>0</v>
      </c>
      <c r="J16" s="288">
        <f>+'справка _1_БАЛАНС'!G32</f>
        <v>-207</v>
      </c>
      <c r="K16" s="276"/>
      <c r="L16" s="275">
        <f t="shared" si="0"/>
        <v>-207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489</v>
      </c>
      <c r="B17" s="271" t="s">
        <v>490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0</v>
      </c>
      <c r="G17" s="289">
        <f t="shared" si="3"/>
        <v>0</v>
      </c>
      <c r="H17" s="289">
        <f t="shared" si="3"/>
        <v>0</v>
      </c>
      <c r="I17" s="289">
        <f>I18+I19</f>
        <v>0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491</v>
      </c>
      <c r="B18" s="291" t="s">
        <v>492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493</v>
      </c>
      <c r="B19" s="291" t="s">
        <v>494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495</v>
      </c>
      <c r="B20" s="271" t="s">
        <v>496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497</v>
      </c>
      <c r="B21" s="271" t="s">
        <v>498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499</v>
      </c>
      <c r="B22" s="271" t="s">
        <v>500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501</v>
      </c>
      <c r="B23" s="271" t="s">
        <v>502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503</v>
      </c>
      <c r="B24" s="271" t="s">
        <v>504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499</v>
      </c>
      <c r="B25" s="271" t="s">
        <v>505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501</v>
      </c>
      <c r="B26" s="271" t="s">
        <v>506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507</v>
      </c>
      <c r="B27" s="271" t="s">
        <v>508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509</v>
      </c>
      <c r="B28" s="271" t="s">
        <v>510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5">
        <f t="shared" si="0"/>
        <v>0</v>
      </c>
      <c r="M28" s="276"/>
      <c r="N28" s="281"/>
    </row>
    <row r="29" spans="1:23" ht="14.25" customHeight="1">
      <c r="A29" s="274" t="s">
        <v>511</v>
      </c>
      <c r="B29" s="269" t="s">
        <v>512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329</v>
      </c>
      <c r="G29" s="278">
        <f t="shared" si="6"/>
        <v>0</v>
      </c>
      <c r="H29" s="278">
        <f t="shared" si="6"/>
        <v>1258</v>
      </c>
      <c r="I29" s="278">
        <f t="shared" si="6"/>
        <v>106</v>
      </c>
      <c r="J29" s="278">
        <f t="shared" si="6"/>
        <v>-417</v>
      </c>
      <c r="K29" s="278">
        <f t="shared" si="6"/>
        <v>0</v>
      </c>
      <c r="L29" s="275">
        <f t="shared" si="0"/>
        <v>4776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513</v>
      </c>
      <c r="B30" s="271" t="s">
        <v>514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515</v>
      </c>
      <c r="B31" s="271" t="s">
        <v>516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517</v>
      </c>
      <c r="B32" s="269" t="s">
        <v>518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329</v>
      </c>
      <c r="G32" s="278">
        <f t="shared" si="7"/>
        <v>0</v>
      </c>
      <c r="H32" s="278">
        <f t="shared" si="7"/>
        <v>1258</v>
      </c>
      <c r="I32" s="278">
        <f t="shared" si="7"/>
        <v>106</v>
      </c>
      <c r="J32" s="278">
        <f t="shared" si="7"/>
        <v>-417</v>
      </c>
      <c r="K32" s="278">
        <f t="shared" si="7"/>
        <v>0</v>
      </c>
      <c r="L32" s="275">
        <f t="shared" si="0"/>
        <v>4776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53" t="s">
        <v>519</v>
      </c>
      <c r="B34" s="553"/>
      <c r="C34" s="553"/>
      <c r="D34" s="553"/>
      <c r="E34" s="553"/>
      <c r="F34" s="553"/>
      <c r="G34" s="553"/>
      <c r="H34" s="553"/>
      <c r="I34" s="553"/>
      <c r="J34" s="553"/>
      <c r="K34" s="295"/>
      <c r="L34" s="296"/>
      <c r="M34" s="296"/>
      <c r="N34" s="281"/>
    </row>
    <row r="35" spans="1:14" ht="20.25" customHeight="1">
      <c r="A35" s="117" t="s">
        <v>863</v>
      </c>
      <c r="B35" s="297"/>
      <c r="C35" s="298"/>
      <c r="D35" s="231" t="s">
        <v>855</v>
      </c>
      <c r="E35" s="299"/>
      <c r="F35" s="299"/>
      <c r="G35" s="299"/>
      <c r="H35" s="299"/>
      <c r="I35" s="540" t="s">
        <v>853</v>
      </c>
      <c r="J35" s="540"/>
      <c r="K35" s="540"/>
      <c r="L35" s="540"/>
      <c r="M35" s="531"/>
      <c r="N35" s="281"/>
    </row>
    <row r="36" spans="1:13" ht="15">
      <c r="A36" s="300"/>
      <c r="B36" s="301"/>
      <c r="C36" s="302"/>
      <c r="D36" s="302"/>
      <c r="E36" s="534" t="s">
        <v>856</v>
      </c>
      <c r="F36" s="302"/>
      <c r="G36" s="302"/>
      <c r="H36" s="302"/>
      <c r="I36" s="302"/>
      <c r="J36" s="526" t="s">
        <v>851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F7:H7"/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10">
      <selection activeCell="I33" sqref="I33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2" t="s">
        <v>520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303"/>
      <c r="N1" s="303"/>
      <c r="O1" s="303"/>
      <c r="P1" s="303"/>
      <c r="Q1" s="303"/>
      <c r="R1" s="303"/>
    </row>
    <row r="2" spans="1:18" ht="16.5" customHeight="1">
      <c r="A2" s="560" t="s">
        <v>386</v>
      </c>
      <c r="B2" s="560"/>
      <c r="C2" s="561" t="str">
        <f>'справка _1_БАЛАНС'!E3</f>
        <v>СВИНЕКОМПЛЕКС НИКОЛОВО АД</v>
      </c>
      <c r="D2" s="561"/>
      <c r="E2" s="561"/>
      <c r="F2" s="561"/>
      <c r="G2" s="561"/>
      <c r="H2" s="561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60" t="s">
        <v>8</v>
      </c>
      <c r="B3" s="560"/>
      <c r="C3" s="562" t="str">
        <f>'справка _1_БАЛАНС'!E5</f>
        <v>01.01.2016-31.03.2016</v>
      </c>
      <c r="D3" s="562"/>
      <c r="E3" s="562"/>
      <c r="F3" s="307"/>
      <c r="G3" s="307"/>
      <c r="H3" s="307"/>
      <c r="I3" s="307"/>
      <c r="J3" s="307"/>
      <c r="K3" s="307"/>
      <c r="L3" s="307"/>
      <c r="M3" s="563" t="s">
        <v>6</v>
      </c>
      <c r="N3" s="563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521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522</v>
      </c>
    </row>
    <row r="5" spans="1:18" s="314" customFormat="1" ht="30.75" customHeight="1">
      <c r="A5" s="559" t="s">
        <v>461</v>
      </c>
      <c r="B5" s="559"/>
      <c r="C5" s="564" t="s">
        <v>11</v>
      </c>
      <c r="D5" s="559" t="s">
        <v>523</v>
      </c>
      <c r="E5" s="559"/>
      <c r="F5" s="559"/>
      <c r="G5" s="559"/>
      <c r="H5" s="559" t="s">
        <v>524</v>
      </c>
      <c r="I5" s="559"/>
      <c r="J5" s="559" t="s">
        <v>525</v>
      </c>
      <c r="K5" s="559" t="s">
        <v>526</v>
      </c>
      <c r="L5" s="559"/>
      <c r="M5" s="559"/>
      <c r="N5" s="559"/>
      <c r="O5" s="559" t="s">
        <v>524</v>
      </c>
      <c r="P5" s="559"/>
      <c r="Q5" s="559" t="s">
        <v>527</v>
      </c>
      <c r="R5" s="559" t="s">
        <v>528</v>
      </c>
    </row>
    <row r="6" spans="1:18" s="314" customFormat="1" ht="60">
      <c r="A6" s="559"/>
      <c r="B6" s="559"/>
      <c r="C6" s="564"/>
      <c r="D6" s="312" t="s">
        <v>529</v>
      </c>
      <c r="E6" s="312" t="s">
        <v>530</v>
      </c>
      <c r="F6" s="312" t="s">
        <v>531</v>
      </c>
      <c r="G6" s="312" t="s">
        <v>532</v>
      </c>
      <c r="H6" s="312" t="s">
        <v>533</v>
      </c>
      <c r="I6" s="312" t="s">
        <v>534</v>
      </c>
      <c r="J6" s="559"/>
      <c r="K6" s="312" t="s">
        <v>529</v>
      </c>
      <c r="L6" s="312" t="s">
        <v>535</v>
      </c>
      <c r="M6" s="312" t="s">
        <v>536</v>
      </c>
      <c r="N6" s="312" t="s">
        <v>537</v>
      </c>
      <c r="O6" s="312" t="s">
        <v>533</v>
      </c>
      <c r="P6" s="312" t="s">
        <v>534</v>
      </c>
      <c r="Q6" s="559"/>
      <c r="R6" s="559"/>
    </row>
    <row r="7" spans="1:18" s="314" customFormat="1" ht="12">
      <c r="A7" s="558" t="s">
        <v>538</v>
      </c>
      <c r="B7" s="558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539</v>
      </c>
      <c r="B8" s="317" t="s">
        <v>540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541</v>
      </c>
      <c r="B9" s="320" t="s">
        <v>542</v>
      </c>
      <c r="C9" s="321" t="s">
        <v>543</v>
      </c>
      <c r="D9" s="322">
        <v>1099</v>
      </c>
      <c r="E9" s="322"/>
      <c r="F9" s="322"/>
      <c r="G9" s="323">
        <f aca="true" t="shared" si="0" ref="G9:G25">D9+E9-F9</f>
        <v>1099</v>
      </c>
      <c r="H9" s="324"/>
      <c r="I9" s="324"/>
      <c r="J9" s="323">
        <f aca="true" t="shared" si="1" ref="J9:J25">G9+H9-I9</f>
        <v>1099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1099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544</v>
      </c>
      <c r="B10" s="320" t="s">
        <v>545</v>
      </c>
      <c r="C10" s="321" t="s">
        <v>546</v>
      </c>
      <c r="D10" s="322">
        <v>3097</v>
      </c>
      <c r="E10" s="322">
        <v>11</v>
      </c>
      <c r="F10" s="322"/>
      <c r="G10" s="323">
        <f t="shared" si="0"/>
        <v>3108</v>
      </c>
      <c r="H10" s="324"/>
      <c r="I10" s="324"/>
      <c r="J10" s="323">
        <f t="shared" si="1"/>
        <v>3108</v>
      </c>
      <c r="K10" s="324">
        <v>951</v>
      </c>
      <c r="L10" s="324">
        <v>23</v>
      </c>
      <c r="M10" s="324"/>
      <c r="N10" s="323">
        <f t="shared" si="2"/>
        <v>974</v>
      </c>
      <c r="O10" s="324"/>
      <c r="P10" s="324"/>
      <c r="Q10" s="323">
        <f t="shared" si="3"/>
        <v>974</v>
      </c>
      <c r="R10" s="323">
        <f t="shared" si="4"/>
        <v>2134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547</v>
      </c>
      <c r="B11" s="320" t="s">
        <v>548</v>
      </c>
      <c r="C11" s="321" t="s">
        <v>549</v>
      </c>
      <c r="D11" s="322">
        <v>1404</v>
      </c>
      <c r="E11" s="322"/>
      <c r="F11" s="322">
        <v>33</v>
      </c>
      <c r="G11" s="323">
        <f t="shared" si="0"/>
        <v>1371</v>
      </c>
      <c r="H11" s="324"/>
      <c r="I11" s="324"/>
      <c r="J11" s="323">
        <f t="shared" si="1"/>
        <v>1371</v>
      </c>
      <c r="K11" s="324">
        <v>1351</v>
      </c>
      <c r="L11" s="324">
        <v>2</v>
      </c>
      <c r="M11" s="324">
        <v>32</v>
      </c>
      <c r="N11" s="323">
        <f t="shared" si="2"/>
        <v>1321</v>
      </c>
      <c r="O11" s="324"/>
      <c r="P11" s="324"/>
      <c r="Q11" s="323">
        <f t="shared" si="3"/>
        <v>1321</v>
      </c>
      <c r="R11" s="323">
        <f t="shared" si="4"/>
        <v>50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550</v>
      </c>
      <c r="B12" s="320" t="s">
        <v>551</v>
      </c>
      <c r="C12" s="321" t="s">
        <v>552</v>
      </c>
      <c r="D12" s="322">
        <v>649</v>
      </c>
      <c r="E12" s="322"/>
      <c r="F12" s="322">
        <v>7</v>
      </c>
      <c r="G12" s="323">
        <f t="shared" si="0"/>
        <v>642</v>
      </c>
      <c r="H12" s="324"/>
      <c r="I12" s="324"/>
      <c r="J12" s="323">
        <f t="shared" si="1"/>
        <v>642</v>
      </c>
      <c r="K12" s="324">
        <v>329</v>
      </c>
      <c r="L12" s="324">
        <v>7</v>
      </c>
      <c r="M12" s="324">
        <v>5</v>
      </c>
      <c r="N12" s="323">
        <f t="shared" si="2"/>
        <v>331</v>
      </c>
      <c r="O12" s="324"/>
      <c r="P12" s="324"/>
      <c r="Q12" s="323">
        <f t="shared" si="3"/>
        <v>331</v>
      </c>
      <c r="R12" s="323">
        <f t="shared" si="4"/>
        <v>311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553</v>
      </c>
      <c r="B13" s="320" t="s">
        <v>554</v>
      </c>
      <c r="C13" s="321" t="s">
        <v>555</v>
      </c>
      <c r="D13" s="322">
        <v>636</v>
      </c>
      <c r="E13" s="322">
        <v>15</v>
      </c>
      <c r="F13" s="322">
        <v>7</v>
      </c>
      <c r="G13" s="323">
        <f t="shared" si="0"/>
        <v>644</v>
      </c>
      <c r="H13" s="324"/>
      <c r="I13" s="324"/>
      <c r="J13" s="323">
        <f t="shared" si="1"/>
        <v>644</v>
      </c>
      <c r="K13" s="324">
        <v>386</v>
      </c>
      <c r="L13" s="324">
        <v>9</v>
      </c>
      <c r="M13" s="324">
        <v>5</v>
      </c>
      <c r="N13" s="323">
        <f t="shared" si="2"/>
        <v>390</v>
      </c>
      <c r="O13" s="324"/>
      <c r="P13" s="324"/>
      <c r="Q13" s="323">
        <f t="shared" si="3"/>
        <v>390</v>
      </c>
      <c r="R13" s="323">
        <f t="shared" si="4"/>
        <v>254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556</v>
      </c>
      <c r="B14" s="320" t="s">
        <v>557</v>
      </c>
      <c r="C14" s="321" t="s">
        <v>558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559</v>
      </c>
      <c r="B15" s="327" t="s">
        <v>560</v>
      </c>
      <c r="C15" s="328" t="s">
        <v>561</v>
      </c>
      <c r="D15" s="329">
        <v>1</v>
      </c>
      <c r="E15" s="329">
        <v>26</v>
      </c>
      <c r="F15" s="329">
        <v>27</v>
      </c>
      <c r="G15" s="323">
        <f t="shared" si="0"/>
        <v>0</v>
      </c>
      <c r="H15" s="330"/>
      <c r="I15" s="330"/>
      <c r="J15" s="323">
        <f t="shared" si="1"/>
        <v>0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562</v>
      </c>
      <c r="B16" s="333" t="s">
        <v>563</v>
      </c>
      <c r="C16" s="321" t="s">
        <v>564</v>
      </c>
      <c r="D16" s="322">
        <v>53</v>
      </c>
      <c r="E16" s="322">
        <v>2</v>
      </c>
      <c r="F16" s="322">
        <v>7</v>
      </c>
      <c r="G16" s="323">
        <f t="shared" si="0"/>
        <v>48</v>
      </c>
      <c r="H16" s="324"/>
      <c r="I16" s="324"/>
      <c r="J16" s="323">
        <f t="shared" si="1"/>
        <v>48</v>
      </c>
      <c r="K16" s="324">
        <v>44</v>
      </c>
      <c r="L16" s="324">
        <v>2</v>
      </c>
      <c r="M16" s="324">
        <v>6</v>
      </c>
      <c r="N16" s="323">
        <f t="shared" si="2"/>
        <v>40</v>
      </c>
      <c r="O16" s="324"/>
      <c r="P16" s="324"/>
      <c r="Q16" s="323">
        <f t="shared" si="3"/>
        <v>40</v>
      </c>
      <c r="R16" s="323">
        <f t="shared" si="4"/>
        <v>8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565</v>
      </c>
      <c r="C17" s="335" t="s">
        <v>566</v>
      </c>
      <c r="D17" s="533">
        <f>SUM(D9:D16)</f>
        <v>6939</v>
      </c>
      <c r="E17" s="336">
        <f>SUM(E9:E16)</f>
        <v>54</v>
      </c>
      <c r="F17" s="336">
        <f>SUM(F9:F16)</f>
        <v>81</v>
      </c>
      <c r="G17" s="323">
        <f t="shared" si="0"/>
        <v>6912</v>
      </c>
      <c r="H17" s="337">
        <f>SUM(H9:H16)</f>
        <v>0</v>
      </c>
      <c r="I17" s="337">
        <f>SUM(I9:I16)</f>
        <v>0</v>
      </c>
      <c r="J17" s="323">
        <f t="shared" si="1"/>
        <v>6912</v>
      </c>
      <c r="K17" s="337">
        <f>SUM(K9:K16)</f>
        <v>3061</v>
      </c>
      <c r="L17" s="337">
        <f>SUM(L9:L16)</f>
        <v>43</v>
      </c>
      <c r="M17" s="337">
        <f>SUM(M9:M16)</f>
        <v>48</v>
      </c>
      <c r="N17" s="323">
        <f t="shared" si="2"/>
        <v>3056</v>
      </c>
      <c r="O17" s="337">
        <f>SUM(O9:O16)</f>
        <v>0</v>
      </c>
      <c r="P17" s="337">
        <f>SUM(P9:P16)</f>
        <v>0</v>
      </c>
      <c r="Q17" s="323">
        <f t="shared" si="3"/>
        <v>3056</v>
      </c>
      <c r="R17" s="323">
        <f t="shared" si="4"/>
        <v>3856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567</v>
      </c>
      <c r="B18" s="339" t="s">
        <v>568</v>
      </c>
      <c r="C18" s="335" t="s">
        <v>569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570</v>
      </c>
      <c r="B19" s="339" t="s">
        <v>571</v>
      </c>
      <c r="C19" s="335" t="s">
        <v>572</v>
      </c>
      <c r="D19" s="340">
        <v>523</v>
      </c>
      <c r="E19" s="340">
        <v>93</v>
      </c>
      <c r="F19" s="340">
        <v>85</v>
      </c>
      <c r="G19" s="323">
        <f t="shared" si="0"/>
        <v>531</v>
      </c>
      <c r="H19" s="341"/>
      <c r="I19" s="341"/>
      <c r="J19" s="323">
        <f t="shared" si="1"/>
        <v>531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531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573</v>
      </c>
      <c r="B20" s="317" t="s">
        <v>574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541</v>
      </c>
      <c r="B21" s="320" t="s">
        <v>575</v>
      </c>
      <c r="C21" s="321" t="s">
        <v>576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544</v>
      </c>
      <c r="B22" s="320" t="s">
        <v>577</v>
      </c>
      <c r="C22" s="321" t="s">
        <v>578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547</v>
      </c>
      <c r="B23" s="327" t="s">
        <v>579</v>
      </c>
      <c r="C23" s="321" t="s">
        <v>580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550</v>
      </c>
      <c r="B24" s="345" t="s">
        <v>563</v>
      </c>
      <c r="C24" s="321" t="s">
        <v>581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582</v>
      </c>
      <c r="C25" s="346" t="s">
        <v>583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584</v>
      </c>
      <c r="B26" s="350" t="s">
        <v>585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541</v>
      </c>
      <c r="B27" s="356" t="s">
        <v>586</v>
      </c>
      <c r="C27" s="357" t="s">
        <v>587</v>
      </c>
      <c r="D27" s="358">
        <f>SUM(D28:D31)</f>
        <v>0</v>
      </c>
      <c r="E27" s="358">
        <f>SUM(E28:E31)</f>
        <v>0</v>
      </c>
      <c r="F27" s="358">
        <f>SUM(F28:F31)</f>
        <v>0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588</v>
      </c>
      <c r="D28" s="322"/>
      <c r="E28" s="322"/>
      <c r="F28" s="322"/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589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590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591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544</v>
      </c>
      <c r="B32" s="356" t="s">
        <v>592</v>
      </c>
      <c r="C32" s="321" t="s">
        <v>593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594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595</v>
      </c>
      <c r="C34" s="321" t="s">
        <v>596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597</v>
      </c>
      <c r="C35" s="321" t="s">
        <v>598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599</v>
      </c>
      <c r="C36" s="321" t="s">
        <v>600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547</v>
      </c>
      <c r="B37" s="363" t="s">
        <v>563</v>
      </c>
      <c r="C37" s="321" t="s">
        <v>601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602</v>
      </c>
      <c r="C38" s="335" t="s">
        <v>603</v>
      </c>
      <c r="D38" s="336">
        <f>D27+D32+D37</f>
        <v>0</v>
      </c>
      <c r="E38" s="336">
        <f>E27+E32+E37</f>
        <v>0</v>
      </c>
      <c r="F38" s="336">
        <f>F27+F32+F37</f>
        <v>0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604</v>
      </c>
      <c r="B39" s="338" t="s">
        <v>605</v>
      </c>
      <c r="C39" s="335" t="s">
        <v>606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607</v>
      </c>
      <c r="C40" s="313" t="s">
        <v>608</v>
      </c>
      <c r="D40" s="367">
        <f aca="true" t="shared" si="10" ref="D40:R40">D17+D18+D19+D25+D38+D39</f>
        <v>7468</v>
      </c>
      <c r="E40" s="367">
        <f t="shared" si="10"/>
        <v>147</v>
      </c>
      <c r="F40" s="367">
        <f t="shared" si="10"/>
        <v>166</v>
      </c>
      <c r="G40" s="367">
        <f t="shared" si="10"/>
        <v>7449</v>
      </c>
      <c r="H40" s="367">
        <f t="shared" si="10"/>
        <v>0</v>
      </c>
      <c r="I40" s="367">
        <f t="shared" si="10"/>
        <v>0</v>
      </c>
      <c r="J40" s="367">
        <f t="shared" si="10"/>
        <v>7449</v>
      </c>
      <c r="K40" s="367">
        <f t="shared" si="10"/>
        <v>3066</v>
      </c>
      <c r="L40" s="367">
        <f t="shared" si="10"/>
        <v>43</v>
      </c>
      <c r="M40" s="367">
        <f t="shared" si="10"/>
        <v>48</v>
      </c>
      <c r="N40" s="367">
        <f t="shared" si="10"/>
        <v>3061</v>
      </c>
      <c r="O40" s="367">
        <f t="shared" si="10"/>
        <v>0</v>
      </c>
      <c r="P40" s="367">
        <f t="shared" si="10"/>
        <v>0</v>
      </c>
      <c r="Q40" s="367">
        <f t="shared" si="10"/>
        <v>3061</v>
      </c>
      <c r="R40" s="367">
        <f t="shared" si="10"/>
        <v>4388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609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863</v>
      </c>
      <c r="C44" s="117"/>
      <c r="D44" s="118"/>
      <c r="E44" s="118"/>
      <c r="F44" s="118"/>
      <c r="G44" s="368"/>
      <c r="H44" s="231" t="s">
        <v>855</v>
      </c>
      <c r="I44" s="119"/>
      <c r="J44" s="119"/>
      <c r="K44" s="540" t="s">
        <v>853</v>
      </c>
      <c r="L44" s="540"/>
      <c r="M44" s="540"/>
      <c r="N44" s="540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854</v>
      </c>
      <c r="J45" s="303"/>
      <c r="K45" s="303"/>
      <c r="L45" s="303"/>
      <c r="M45" s="303"/>
      <c r="N45" s="526" t="s">
        <v>851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PageLayoutView="0" workbookViewId="0" topLeftCell="A103">
      <selection activeCell="A109" sqref="A109:B109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6" t="s">
        <v>610</v>
      </c>
      <c r="B1" s="566"/>
      <c r="C1" s="566"/>
      <c r="D1" s="566"/>
      <c r="E1" s="566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7" t="str">
        <f>'справка _1_БАЛАНС'!E3</f>
        <v>СВИНЕКОМПЛЕКС НИКОЛОВО АД</v>
      </c>
      <c r="C3" s="567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8" t="str">
        <f>'справка _1_БАЛАНС'!E5</f>
        <v>01.01.2016-31.03.2016</v>
      </c>
      <c r="C4" s="568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611</v>
      </c>
      <c r="B5" s="390"/>
      <c r="C5" s="391"/>
      <c r="D5" s="325"/>
      <c r="E5" s="392" t="s">
        <v>612</v>
      </c>
    </row>
    <row r="6" spans="1:14" s="314" customFormat="1" ht="23.25" customHeight="1">
      <c r="A6" s="393" t="s">
        <v>461</v>
      </c>
      <c r="B6" s="394" t="s">
        <v>11</v>
      </c>
      <c r="C6" s="395" t="s">
        <v>613</v>
      </c>
      <c r="D6" s="569" t="s">
        <v>614</v>
      </c>
      <c r="E6" s="569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615</v>
      </c>
      <c r="E7" s="401" t="s">
        <v>616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617</v>
      </c>
      <c r="B9" s="402" t="s">
        <v>618</v>
      </c>
      <c r="C9" s="403"/>
      <c r="D9" s="403"/>
      <c r="E9" s="404">
        <f>C9-D9</f>
        <v>0</v>
      </c>
      <c r="F9" s="405"/>
    </row>
    <row r="10" spans="1:6" ht="24">
      <c r="A10" s="400" t="s">
        <v>619</v>
      </c>
      <c r="B10" s="406"/>
      <c r="C10" s="407"/>
      <c r="D10" s="407"/>
      <c r="E10" s="404"/>
      <c r="F10" s="405"/>
    </row>
    <row r="11" spans="1:15" ht="24">
      <c r="A11" s="408" t="s">
        <v>620</v>
      </c>
      <c r="B11" s="409" t="s">
        <v>621</v>
      </c>
      <c r="C11" s="410">
        <f>SUM(C12:C14)</f>
        <v>147</v>
      </c>
      <c r="D11" s="410">
        <f>SUM(D12:D14)</f>
        <v>0</v>
      </c>
      <c r="E11" s="404">
        <f>SUM(E12:E14)</f>
        <v>147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622</v>
      </c>
      <c r="B12" s="409" t="s">
        <v>623</v>
      </c>
      <c r="C12" s="403">
        <v>147</v>
      </c>
      <c r="D12" s="403"/>
      <c r="E12" s="404">
        <f aca="true" t="shared" si="0" ref="E12:E18">C12-D12</f>
        <v>147</v>
      </c>
      <c r="F12" s="405"/>
    </row>
    <row r="13" spans="1:6" ht="12">
      <c r="A13" s="408" t="s">
        <v>624</v>
      </c>
      <c r="B13" s="409" t="s">
        <v>625</v>
      </c>
      <c r="C13" s="403"/>
      <c r="D13" s="403"/>
      <c r="E13" s="404">
        <f t="shared" si="0"/>
        <v>0</v>
      </c>
      <c r="F13" s="405"/>
    </row>
    <row r="14" spans="1:6" ht="12">
      <c r="A14" s="408" t="s">
        <v>626</v>
      </c>
      <c r="B14" s="409" t="s">
        <v>627</v>
      </c>
      <c r="C14" s="403"/>
      <c r="D14" s="403"/>
      <c r="E14" s="404">
        <f t="shared" si="0"/>
        <v>0</v>
      </c>
      <c r="F14" s="405"/>
    </row>
    <row r="15" spans="1:6" ht="24">
      <c r="A15" s="408" t="s">
        <v>628</v>
      </c>
      <c r="B15" s="409" t="s">
        <v>629</v>
      </c>
      <c r="C15" s="403"/>
      <c r="D15" s="403"/>
      <c r="E15" s="404">
        <f t="shared" si="0"/>
        <v>0</v>
      </c>
      <c r="F15" s="405"/>
    </row>
    <row r="16" spans="1:15" ht="12">
      <c r="A16" s="408" t="s">
        <v>630</v>
      </c>
      <c r="B16" s="409" t="s">
        <v>631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632</v>
      </c>
      <c r="B17" s="409" t="s">
        <v>633</v>
      </c>
      <c r="C17" s="403"/>
      <c r="D17" s="403"/>
      <c r="E17" s="404">
        <f t="shared" si="0"/>
        <v>0</v>
      </c>
      <c r="F17" s="405"/>
    </row>
    <row r="18" spans="1:6" ht="12">
      <c r="A18" s="408" t="s">
        <v>626</v>
      </c>
      <c r="B18" s="409" t="s">
        <v>634</v>
      </c>
      <c r="C18" s="403"/>
      <c r="D18" s="403"/>
      <c r="E18" s="404">
        <f t="shared" si="0"/>
        <v>0</v>
      </c>
      <c r="F18" s="405"/>
    </row>
    <row r="19" spans="1:15" ht="12">
      <c r="A19" s="411" t="s">
        <v>635</v>
      </c>
      <c r="B19" s="402" t="s">
        <v>636</v>
      </c>
      <c r="C19" s="407">
        <f>C11+C15+C16</f>
        <v>147</v>
      </c>
      <c r="D19" s="407">
        <f>D11+D15+D16</f>
        <v>0</v>
      </c>
      <c r="E19" s="412">
        <f>E11+E15+E16</f>
        <v>147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638</v>
      </c>
      <c r="B21" s="402" t="s">
        <v>639</v>
      </c>
      <c r="C21" s="403">
        <v>67</v>
      </c>
      <c r="D21" s="403"/>
      <c r="E21" s="404">
        <f>C21-D21</f>
        <v>67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640</v>
      </c>
      <c r="B23" s="413"/>
      <c r="C23" s="410"/>
      <c r="D23" s="407"/>
      <c r="E23" s="404"/>
      <c r="F23" s="405"/>
    </row>
    <row r="24" spans="1:15" ht="24">
      <c r="A24" s="408" t="s">
        <v>641</v>
      </c>
      <c r="B24" s="409" t="s">
        <v>642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643</v>
      </c>
      <c r="B25" s="409" t="s">
        <v>644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645</v>
      </c>
      <c r="B26" s="409" t="s">
        <v>646</v>
      </c>
      <c r="C26" s="403"/>
      <c r="D26" s="403"/>
      <c r="E26" s="404">
        <f t="shared" si="1"/>
        <v>0</v>
      </c>
      <c r="F26" s="405"/>
    </row>
    <row r="27" spans="1:6" ht="12">
      <c r="A27" s="408" t="s">
        <v>647</v>
      </c>
      <c r="B27" s="409" t="s">
        <v>648</v>
      </c>
      <c r="C27" s="403"/>
      <c r="D27" s="403"/>
      <c r="E27" s="404">
        <f t="shared" si="1"/>
        <v>0</v>
      </c>
      <c r="F27" s="405"/>
    </row>
    <row r="28" spans="1:6" ht="12">
      <c r="A28" s="408" t="s">
        <v>649</v>
      </c>
      <c r="B28" s="409" t="s">
        <v>650</v>
      </c>
      <c r="C28" s="403">
        <v>2724</v>
      </c>
      <c r="D28" s="403">
        <v>2724</v>
      </c>
      <c r="E28" s="404">
        <f t="shared" si="1"/>
        <v>0</v>
      </c>
      <c r="F28" s="405"/>
    </row>
    <row r="29" spans="1:6" ht="12">
      <c r="A29" s="408" t="s">
        <v>651</v>
      </c>
      <c r="B29" s="409" t="s">
        <v>652</v>
      </c>
      <c r="C29" s="403"/>
      <c r="D29" s="403"/>
      <c r="E29" s="404">
        <f t="shared" si="1"/>
        <v>0</v>
      </c>
      <c r="F29" s="405"/>
    </row>
    <row r="30" spans="1:6" ht="24">
      <c r="A30" s="408" t="s">
        <v>653</v>
      </c>
      <c r="B30" s="409" t="s">
        <v>654</v>
      </c>
      <c r="C30" s="403"/>
      <c r="D30" s="403"/>
      <c r="E30" s="404">
        <f t="shared" si="1"/>
        <v>0</v>
      </c>
      <c r="F30" s="405"/>
    </row>
    <row r="31" spans="1:6" ht="12">
      <c r="A31" s="408" t="s">
        <v>655</v>
      </c>
      <c r="B31" s="409" t="s">
        <v>656</v>
      </c>
      <c r="C31" s="403"/>
      <c r="D31" s="403"/>
      <c r="E31" s="404">
        <f t="shared" si="1"/>
        <v>0</v>
      </c>
      <c r="F31" s="405"/>
    </row>
    <row r="32" spans="1:6" ht="12">
      <c r="A32" s="408" t="s">
        <v>657</v>
      </c>
      <c r="B32" s="409" t="s">
        <v>658</v>
      </c>
      <c r="C32" s="403"/>
      <c r="D32" s="403"/>
      <c r="E32" s="404">
        <f t="shared" si="1"/>
        <v>0</v>
      </c>
      <c r="F32" s="405"/>
    </row>
    <row r="33" spans="1:15" ht="12">
      <c r="A33" s="408" t="s">
        <v>659</v>
      </c>
      <c r="B33" s="409" t="s">
        <v>660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661</v>
      </c>
      <c r="B34" s="409" t="s">
        <v>662</v>
      </c>
      <c r="C34" s="403"/>
      <c r="D34" s="403"/>
      <c r="E34" s="404">
        <f>C34-D34</f>
        <v>0</v>
      </c>
      <c r="F34" s="405"/>
    </row>
    <row r="35" spans="1:6" ht="12">
      <c r="A35" s="408" t="s">
        <v>663</v>
      </c>
      <c r="B35" s="409" t="s">
        <v>664</v>
      </c>
      <c r="C35" s="403"/>
      <c r="D35" s="403"/>
      <c r="E35" s="404">
        <f>C35-D35</f>
        <v>0</v>
      </c>
      <c r="F35" s="405"/>
    </row>
    <row r="36" spans="1:6" ht="24">
      <c r="A36" s="408" t="s">
        <v>665</v>
      </c>
      <c r="B36" s="409" t="s">
        <v>666</v>
      </c>
      <c r="C36" s="403"/>
      <c r="D36" s="403"/>
      <c r="E36" s="404">
        <f>C36-D36</f>
        <v>0</v>
      </c>
      <c r="F36" s="405"/>
    </row>
    <row r="37" spans="1:6" ht="12">
      <c r="A37" s="408" t="s">
        <v>667</v>
      </c>
      <c r="B37" s="409" t="s">
        <v>668</v>
      </c>
      <c r="C37" s="403"/>
      <c r="D37" s="403"/>
      <c r="E37" s="404">
        <f>C37-D37</f>
        <v>0</v>
      </c>
      <c r="F37" s="405"/>
    </row>
    <row r="38" spans="1:15" ht="12">
      <c r="A38" s="408" t="s">
        <v>669</v>
      </c>
      <c r="B38" s="409" t="s">
        <v>670</v>
      </c>
      <c r="C38" s="410">
        <v>27</v>
      </c>
      <c r="D38" s="414">
        <v>27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671</v>
      </c>
      <c r="B39" s="409" t="s">
        <v>672</v>
      </c>
      <c r="C39" s="403"/>
      <c r="D39" s="403"/>
      <c r="E39" s="404">
        <f>C39-D39</f>
        <v>0</v>
      </c>
      <c r="F39" s="405"/>
    </row>
    <row r="40" spans="1:6" ht="12">
      <c r="A40" s="408" t="s">
        <v>673</v>
      </c>
      <c r="B40" s="409" t="s">
        <v>674</v>
      </c>
      <c r="C40" s="403"/>
      <c r="D40" s="403"/>
      <c r="E40" s="404">
        <f>C40-D40</f>
        <v>0</v>
      </c>
      <c r="F40" s="405"/>
    </row>
    <row r="41" spans="1:6" ht="12">
      <c r="A41" s="408" t="s">
        <v>675</v>
      </c>
      <c r="B41" s="409" t="s">
        <v>676</v>
      </c>
      <c r="C41" s="403"/>
      <c r="D41" s="403"/>
      <c r="E41" s="404">
        <f>C41-D41</f>
        <v>0</v>
      </c>
      <c r="F41" s="405"/>
    </row>
    <row r="42" spans="1:6" ht="12">
      <c r="A42" s="408" t="s">
        <v>677</v>
      </c>
      <c r="B42" s="409" t="s">
        <v>678</v>
      </c>
      <c r="C42" s="403">
        <v>27</v>
      </c>
      <c r="D42" s="403">
        <v>27</v>
      </c>
      <c r="E42" s="404">
        <f>C42-D42</f>
        <v>0</v>
      </c>
      <c r="F42" s="405"/>
    </row>
    <row r="43" spans="1:15" ht="12">
      <c r="A43" s="411" t="s">
        <v>679</v>
      </c>
      <c r="B43" s="402" t="s">
        <v>680</v>
      </c>
      <c r="C43" s="407">
        <f>C24+C28+C29+C31+C30+C32+C33+C38</f>
        <v>2751</v>
      </c>
      <c r="D43" s="407">
        <f>D24+D28+D29+D31+D30+D32+D33+D38</f>
        <v>2751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681</v>
      </c>
      <c r="B44" s="406" t="s">
        <v>682</v>
      </c>
      <c r="C44" s="407">
        <f>C43+C21+C19+C9</f>
        <v>2965</v>
      </c>
      <c r="D44" s="407">
        <f>D43+D21+D19+D9</f>
        <v>2751</v>
      </c>
      <c r="E44" s="412">
        <f>E43+E21+E19+E9</f>
        <v>214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683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461</v>
      </c>
      <c r="B48" s="394" t="s">
        <v>11</v>
      </c>
      <c r="C48" s="422" t="s">
        <v>684</v>
      </c>
      <c r="D48" s="569" t="s">
        <v>685</v>
      </c>
      <c r="E48" s="569"/>
      <c r="F48" s="396" t="s">
        <v>686</v>
      </c>
    </row>
    <row r="49" spans="1:6" s="314" customFormat="1" ht="12">
      <c r="A49" s="393"/>
      <c r="B49" s="399"/>
      <c r="C49" s="422"/>
      <c r="D49" s="400" t="s">
        <v>615</v>
      </c>
      <c r="E49" s="400" t="s">
        <v>616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687</v>
      </c>
      <c r="B51" s="413"/>
      <c r="C51" s="416"/>
      <c r="D51" s="416"/>
      <c r="E51" s="416"/>
      <c r="F51" s="424"/>
    </row>
    <row r="52" spans="1:16" ht="24">
      <c r="A52" s="408" t="s">
        <v>688</v>
      </c>
      <c r="B52" s="409" t="s">
        <v>689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690</v>
      </c>
      <c r="B53" s="409" t="s">
        <v>691</v>
      </c>
      <c r="C53" s="403"/>
      <c r="D53" s="403"/>
      <c r="E53" s="410">
        <f t="shared" si="2"/>
        <v>0</v>
      </c>
      <c r="F53" s="403"/>
    </row>
    <row r="54" spans="1:6" ht="12">
      <c r="A54" s="408" t="s">
        <v>692</v>
      </c>
      <c r="B54" s="409" t="s">
        <v>693</v>
      </c>
      <c r="C54" s="403"/>
      <c r="D54" s="403"/>
      <c r="E54" s="410">
        <f t="shared" si="2"/>
        <v>0</v>
      </c>
      <c r="F54" s="403"/>
    </row>
    <row r="55" spans="1:6" ht="12">
      <c r="A55" s="408" t="s">
        <v>677</v>
      </c>
      <c r="B55" s="409" t="s">
        <v>694</v>
      </c>
      <c r="C55" s="403"/>
      <c r="D55" s="403"/>
      <c r="E55" s="410">
        <f t="shared" si="2"/>
        <v>0</v>
      </c>
      <c r="F55" s="403"/>
    </row>
    <row r="56" spans="1:16" ht="36">
      <c r="A56" s="408" t="s">
        <v>695</v>
      </c>
      <c r="B56" s="409" t="s">
        <v>696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697</v>
      </c>
      <c r="B57" s="409" t="s">
        <v>698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699</v>
      </c>
      <c r="B58" s="409" t="s">
        <v>700</v>
      </c>
      <c r="C58" s="426"/>
      <c r="D58" s="426"/>
      <c r="E58" s="410">
        <f t="shared" si="2"/>
        <v>0</v>
      </c>
      <c r="F58" s="426"/>
    </row>
    <row r="59" spans="1:6" ht="24">
      <c r="A59" s="425" t="s">
        <v>701</v>
      </c>
      <c r="B59" s="409" t="s">
        <v>702</v>
      </c>
      <c r="C59"/>
      <c r="D59" s="403"/>
      <c r="E59" s="410">
        <f t="shared" si="2"/>
        <v>0</v>
      </c>
      <c r="F59" s="403"/>
    </row>
    <row r="60" spans="1:6" ht="12">
      <c r="A60" s="425" t="s">
        <v>699</v>
      </c>
      <c r="B60" s="409" t="s">
        <v>703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704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705</v>
      </c>
      <c r="C62" s="403"/>
      <c r="D62" s="403"/>
      <c r="E62" s="410">
        <f t="shared" si="3"/>
        <v>0</v>
      </c>
      <c r="F62" s="427"/>
    </row>
    <row r="63" spans="1:6" ht="12">
      <c r="A63" s="408" t="s">
        <v>706</v>
      </c>
      <c r="B63" s="409" t="s">
        <v>707</v>
      </c>
      <c r="C63" s="403"/>
      <c r="D63" s="403"/>
      <c r="E63" s="410">
        <f t="shared" si="3"/>
        <v>0</v>
      </c>
      <c r="F63" s="427"/>
    </row>
    <row r="64" spans="1:6" ht="12">
      <c r="A64" s="408" t="s">
        <v>708</v>
      </c>
      <c r="B64" s="409" t="s">
        <v>709</v>
      </c>
      <c r="C64" s="403">
        <v>66</v>
      </c>
      <c r="D64" s="403"/>
      <c r="E64" s="410">
        <f t="shared" si="3"/>
        <v>66</v>
      </c>
      <c r="F64" s="427"/>
    </row>
    <row r="65" spans="1:6" ht="12">
      <c r="A65" s="408" t="s">
        <v>710</v>
      </c>
      <c r="B65" s="409" t="s">
        <v>711</v>
      </c>
      <c r="C65" s="403">
        <v>66</v>
      </c>
      <c r="D65" s="426"/>
      <c r="E65" s="410">
        <f t="shared" si="3"/>
        <v>66</v>
      </c>
      <c r="F65" s="428"/>
    </row>
    <row r="66" spans="1:16" ht="12">
      <c r="A66" s="411" t="s">
        <v>712</v>
      </c>
      <c r="B66" s="402" t="s">
        <v>713</v>
      </c>
      <c r="C66" s="407">
        <f>C52+C56+C61+C62+C63+C64</f>
        <v>66</v>
      </c>
      <c r="D66" s="416">
        <f>D52+D56+D61+D62+D63+D64</f>
        <v>0</v>
      </c>
      <c r="E66" s="410">
        <f t="shared" si="3"/>
        <v>66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714</v>
      </c>
      <c r="B67" s="406"/>
      <c r="C67" s="407"/>
      <c r="D67" s="407"/>
      <c r="E67" s="410"/>
      <c r="F67" s="429"/>
    </row>
    <row r="68" spans="1:6" ht="12">
      <c r="A68" s="408" t="s">
        <v>715</v>
      </c>
      <c r="B68" s="430" t="s">
        <v>716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717</v>
      </c>
      <c r="B70" s="413"/>
      <c r="C70" s="407"/>
      <c r="D70" s="407"/>
      <c r="E70" s="410"/>
      <c r="F70" s="429"/>
    </row>
    <row r="71" spans="1:16" ht="24">
      <c r="A71" s="408" t="s">
        <v>688</v>
      </c>
      <c r="B71" s="409" t="s">
        <v>718</v>
      </c>
      <c r="C71" s="403">
        <f>+C72+C73+C74</f>
        <v>0</v>
      </c>
      <c r="D71" s="403">
        <f>+D72+D73+D74</f>
        <v>0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719</v>
      </c>
      <c r="B72" s="409" t="s">
        <v>720</v>
      </c>
      <c r="C72" s="403"/>
      <c r="D72" s="403"/>
      <c r="E72" s="410">
        <f>C72-D72</f>
        <v>0</v>
      </c>
      <c r="F72" s="427"/>
    </row>
    <row r="73" spans="1:6" ht="12">
      <c r="A73" s="408" t="s">
        <v>721</v>
      </c>
      <c r="B73" s="409" t="s">
        <v>722</v>
      </c>
      <c r="C73" s="403"/>
      <c r="D73" s="403"/>
      <c r="E73" s="410">
        <f>C73-D73</f>
        <v>0</v>
      </c>
      <c r="F73" s="427"/>
    </row>
    <row r="74" spans="1:6" ht="12">
      <c r="A74" s="408" t="s">
        <v>723</v>
      </c>
      <c r="B74" s="409" t="s">
        <v>724</v>
      </c>
      <c r="C74" s="403"/>
      <c r="D74" s="403"/>
      <c r="E74" s="410">
        <f>C74-D74</f>
        <v>0</v>
      </c>
      <c r="F74" s="427"/>
    </row>
    <row r="75" spans="1:16" ht="36">
      <c r="A75" s="408" t="s">
        <v>695</v>
      </c>
      <c r="B75" s="409" t="s">
        <v>725</v>
      </c>
      <c r="C75" s="407">
        <f>+C76</f>
        <v>1136</v>
      </c>
      <c r="D75" s="407">
        <f>+D76</f>
        <v>1136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726</v>
      </c>
      <c r="B76" s="409" t="s">
        <v>727</v>
      </c>
      <c r="C76" s="403">
        <v>1136</v>
      </c>
      <c r="D76" s="403">
        <v>1136</v>
      </c>
      <c r="E76" s="410">
        <f>C76-D76</f>
        <v>0</v>
      </c>
      <c r="F76" s="403"/>
    </row>
    <row r="77" spans="1:6" ht="12">
      <c r="A77" s="408" t="s">
        <v>728</v>
      </c>
      <c r="B77" s="409" t="s">
        <v>729</v>
      </c>
      <c r="C77" s="426"/>
      <c r="D77" s="426"/>
      <c r="E77" s="410">
        <f>C77-D77</f>
        <v>0</v>
      </c>
      <c r="F77" s="426"/>
    </row>
    <row r="78" spans="1:6" ht="24">
      <c r="A78" s="408" t="s">
        <v>730</v>
      </c>
      <c r="B78" s="409" t="s">
        <v>731</v>
      </c>
      <c r="C78" s="403"/>
      <c r="D78" s="403"/>
      <c r="E78" s="410">
        <f>C78-D78</f>
        <v>0</v>
      </c>
      <c r="F78" s="403"/>
    </row>
    <row r="79" spans="1:6" ht="12">
      <c r="A79" s="408" t="s">
        <v>699</v>
      </c>
      <c r="B79" s="409" t="s">
        <v>732</v>
      </c>
      <c r="C79" s="426"/>
      <c r="D79" s="426"/>
      <c r="E79" s="410">
        <f>C79-D79</f>
        <v>0</v>
      </c>
      <c r="F79" s="426"/>
    </row>
    <row r="80" spans="1:16" ht="24">
      <c r="A80" s="408" t="s">
        <v>733</v>
      </c>
      <c r="B80" s="409" t="s">
        <v>734</v>
      </c>
      <c r="C80" s="407">
        <v>30</v>
      </c>
      <c r="D80" s="407">
        <v>30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735</v>
      </c>
      <c r="B81" s="409" t="s">
        <v>736</v>
      </c>
      <c r="C81" s="403"/>
      <c r="D81" s="403"/>
      <c r="E81" s="410">
        <f>C81-D81</f>
        <v>0</v>
      </c>
      <c r="F81" s="403"/>
    </row>
    <row r="82" spans="1:6" ht="12">
      <c r="A82" s="408" t="s">
        <v>737</v>
      </c>
      <c r="B82" s="409" t="s">
        <v>738</v>
      </c>
      <c r="C82" s="403"/>
      <c r="D82" s="403"/>
      <c r="E82" s="410">
        <f>C82-D82</f>
        <v>0</v>
      </c>
      <c r="F82" s="403"/>
    </row>
    <row r="83" spans="1:6" ht="24">
      <c r="A83" s="408" t="s">
        <v>739</v>
      </c>
      <c r="B83" s="409" t="s">
        <v>740</v>
      </c>
      <c r="C83" s="403">
        <v>30</v>
      </c>
      <c r="D83" s="403">
        <v>30</v>
      </c>
      <c r="E83" s="410">
        <f>C83-D83</f>
        <v>0</v>
      </c>
      <c r="F83" s="403"/>
    </row>
    <row r="84" spans="1:6" ht="12">
      <c r="A84" s="408" t="s">
        <v>741</v>
      </c>
      <c r="B84" s="409" t="s">
        <v>742</v>
      </c>
      <c r="C84" s="403"/>
      <c r="D84" s="403"/>
      <c r="E84" s="410">
        <f>C84-D84</f>
        <v>0</v>
      </c>
      <c r="F84" s="403"/>
    </row>
    <row r="85" spans="1:16" ht="12">
      <c r="A85" s="408" t="s">
        <v>743</v>
      </c>
      <c r="B85" s="409" t="s">
        <v>744</v>
      </c>
      <c r="C85" s="407">
        <v>1707</v>
      </c>
      <c r="D85" s="407">
        <v>1707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745</v>
      </c>
      <c r="B86" s="409" t="s">
        <v>746</v>
      </c>
      <c r="C86" s="403"/>
      <c r="D86" s="403"/>
      <c r="E86" s="410">
        <f>C86-D86</f>
        <v>0</v>
      </c>
      <c r="F86" s="403"/>
    </row>
    <row r="87" spans="1:6" ht="12">
      <c r="A87" s="408" t="s">
        <v>747</v>
      </c>
      <c r="B87" s="409" t="s">
        <v>748</v>
      </c>
      <c r="C87" s="403">
        <v>1563</v>
      </c>
      <c r="D87" s="403">
        <v>1563</v>
      </c>
      <c r="E87" s="410">
        <f>C87-D87</f>
        <v>0</v>
      </c>
      <c r="F87" s="403"/>
    </row>
    <row r="88" spans="1:6" ht="12">
      <c r="A88" s="408" t="s">
        <v>749</v>
      </c>
      <c r="B88" s="409" t="s">
        <v>750</v>
      </c>
      <c r="C88" s="403"/>
      <c r="D88" s="403"/>
      <c r="E88" s="410">
        <f>C88-D88</f>
        <v>0</v>
      </c>
      <c r="F88" s="403"/>
    </row>
    <row r="89" spans="1:6" ht="12">
      <c r="A89" s="408" t="s">
        <v>751</v>
      </c>
      <c r="B89" s="409" t="s">
        <v>752</v>
      </c>
      <c r="C89" s="403">
        <v>144</v>
      </c>
      <c r="D89" s="403">
        <v>144</v>
      </c>
      <c r="E89" s="410">
        <f>C89-D89</f>
        <v>0</v>
      </c>
      <c r="F89" s="403"/>
    </row>
    <row r="90" spans="1:16" ht="12">
      <c r="A90" s="408" t="s">
        <v>753</v>
      </c>
      <c r="B90" s="409" t="s">
        <v>754</v>
      </c>
      <c r="C90" s="407">
        <f>SUM(C91:C93)</f>
        <v>28</v>
      </c>
      <c r="D90" s="407">
        <v>28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755</v>
      </c>
      <c r="B91" s="409" t="s">
        <v>756</v>
      </c>
      <c r="C91" s="403"/>
      <c r="D91" s="403"/>
      <c r="E91" s="410">
        <f>C91-D91</f>
        <v>0</v>
      </c>
      <c r="F91" s="403"/>
    </row>
    <row r="92" spans="1:6" ht="12">
      <c r="A92" s="408" t="s">
        <v>663</v>
      </c>
      <c r="B92" s="409" t="s">
        <v>757</v>
      </c>
      <c r="C92" s="403">
        <v>3</v>
      </c>
      <c r="D92" s="403">
        <v>3</v>
      </c>
      <c r="E92" s="410">
        <f>C92-D92</f>
        <v>0</v>
      </c>
      <c r="F92" s="403"/>
    </row>
    <row r="93" spans="1:6" ht="12">
      <c r="A93" s="408" t="s">
        <v>667</v>
      </c>
      <c r="B93" s="409" t="s">
        <v>758</v>
      </c>
      <c r="C93" s="403">
        <v>25</v>
      </c>
      <c r="D93" s="403">
        <v>25</v>
      </c>
      <c r="E93" s="410">
        <f>C93-D93</f>
        <v>0</v>
      </c>
      <c r="F93" s="403"/>
    </row>
    <row r="94" spans="1:6" ht="24">
      <c r="A94" s="408" t="s">
        <v>759</v>
      </c>
      <c r="B94" s="409" t="s">
        <v>760</v>
      </c>
      <c r="C94" s="403">
        <v>23</v>
      </c>
      <c r="D94" s="403">
        <v>23</v>
      </c>
      <c r="E94" s="410">
        <f>C94-D94</f>
        <v>0</v>
      </c>
      <c r="F94" s="403"/>
    </row>
    <row r="95" spans="1:6" ht="12">
      <c r="A95" s="408" t="s">
        <v>761</v>
      </c>
      <c r="B95" s="409" t="s">
        <v>762</v>
      </c>
      <c r="C95" s="403">
        <v>78</v>
      </c>
      <c r="D95" s="403">
        <v>78</v>
      </c>
      <c r="E95" s="410">
        <f>C95-D95</f>
        <v>0</v>
      </c>
      <c r="F95" s="427"/>
    </row>
    <row r="96" spans="1:16" ht="12">
      <c r="A96" s="411" t="s">
        <v>763</v>
      </c>
      <c r="B96" s="430" t="s">
        <v>764</v>
      </c>
      <c r="C96" s="407">
        <f>C85+C80+C75+C71+C95+C94+C90</f>
        <v>3002</v>
      </c>
      <c r="D96" s="407">
        <f>D85+D80+D75+D71+D95+D94+D90</f>
        <v>3002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765</v>
      </c>
      <c r="B97" s="406" t="s">
        <v>766</v>
      </c>
      <c r="C97" s="407">
        <f>C96+C68+C66</f>
        <v>3068</v>
      </c>
      <c r="D97" s="407">
        <f>D96+D68+D66</f>
        <v>3002</v>
      </c>
      <c r="E97" s="407">
        <f>E96+E68+E66</f>
        <v>66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767</v>
      </c>
      <c r="B99" s="376"/>
      <c r="C99" s="432"/>
      <c r="D99" s="432"/>
      <c r="E99" s="432"/>
      <c r="F99" s="434" t="s">
        <v>522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461</v>
      </c>
      <c r="B100" s="406" t="s">
        <v>462</v>
      </c>
      <c r="C100" s="396" t="s">
        <v>768</v>
      </c>
      <c r="D100" s="396" t="s">
        <v>769</v>
      </c>
      <c r="E100" s="396" t="s">
        <v>770</v>
      </c>
      <c r="F100" s="396" t="s">
        <v>771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772</v>
      </c>
      <c r="B102" s="409" t="s">
        <v>773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774</v>
      </c>
      <c r="B103" s="409" t="s">
        <v>775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776</v>
      </c>
      <c r="B104" s="409" t="s">
        <v>777</v>
      </c>
      <c r="C104" s="403">
        <v>70</v>
      </c>
      <c r="D104" s="403"/>
      <c r="E104" s="403"/>
      <c r="F104" s="437">
        <f>C104+D104-E104</f>
        <v>70</v>
      </c>
    </row>
    <row r="105" spans="1:16" ht="12">
      <c r="A105" s="438" t="s">
        <v>778</v>
      </c>
      <c r="B105" s="406" t="s">
        <v>779</v>
      </c>
      <c r="C105" s="416">
        <f>SUM(C102:C104)</f>
        <v>70</v>
      </c>
      <c r="D105" s="416">
        <f>SUM(D102:D104)</f>
        <v>0</v>
      </c>
      <c r="E105" s="416">
        <f>SUM(E102:E104)</f>
        <v>0</v>
      </c>
      <c r="F105" s="416">
        <f>SUM(F102:F104)</f>
        <v>70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70" t="s">
        <v>781</v>
      </c>
      <c r="B107" s="570"/>
      <c r="C107" s="570"/>
      <c r="D107" s="570"/>
      <c r="E107" s="570"/>
      <c r="F107" s="57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5" t="s">
        <v>863</v>
      </c>
      <c r="B109" s="565"/>
      <c r="C109" s="231" t="s">
        <v>855</v>
      </c>
      <c r="D109" s="535"/>
      <c r="E109" s="540" t="s">
        <v>853</v>
      </c>
      <c r="F109" s="540"/>
      <c r="G109" s="540"/>
      <c r="H109" s="540"/>
    </row>
    <row r="110" spans="1:7" ht="12.75">
      <c r="A110" s="303"/>
      <c r="B110" s="441"/>
      <c r="C110" s="303"/>
      <c r="D110" s="303" t="s">
        <v>854</v>
      </c>
      <c r="E110" s="526" t="s">
        <v>851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A30" sqref="A30:B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782</v>
      </c>
      <c r="F2" s="445"/>
      <c r="G2" s="445"/>
      <c r="H2" s="443"/>
      <c r="I2" s="443"/>
    </row>
    <row r="3" spans="1:9" ht="12" customHeight="1">
      <c r="A3" s="443"/>
      <c r="B3" s="444"/>
      <c r="C3" s="571" t="s">
        <v>783</v>
      </c>
      <c r="D3" s="571"/>
      <c r="E3" s="571"/>
      <c r="F3" s="571"/>
      <c r="G3" s="571"/>
      <c r="H3" s="443"/>
      <c r="I3" s="443"/>
    </row>
    <row r="4" spans="1:9" ht="15" customHeight="1">
      <c r="A4" s="447" t="s">
        <v>386</v>
      </c>
      <c r="B4" s="572" t="str">
        <f>'справка _1_БАЛАНС'!E3</f>
        <v>СВИНЕКОМПЛЕКС НИКОЛОВО АД</v>
      </c>
      <c r="C4" s="572"/>
      <c r="D4" s="572"/>
      <c r="E4" s="572"/>
      <c r="F4" s="572"/>
      <c r="G4" s="573" t="s">
        <v>3</v>
      </c>
      <c r="H4" s="573"/>
      <c r="I4" s="448">
        <f>'справка _1_БАЛАНС'!H3</f>
        <v>117035708</v>
      </c>
    </row>
    <row r="5" spans="1:9" ht="13.5" customHeight="1">
      <c r="A5" s="310" t="s">
        <v>8</v>
      </c>
      <c r="B5" s="562" t="str">
        <f>'справка _1_БАЛАНС'!E5</f>
        <v>01.01.2016-31.03.2016</v>
      </c>
      <c r="C5" s="562"/>
      <c r="D5" s="562"/>
      <c r="E5" s="562"/>
      <c r="F5" s="562"/>
      <c r="G5" s="574" t="s">
        <v>6</v>
      </c>
      <c r="H5" s="574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784</v>
      </c>
    </row>
    <row r="7" spans="1:9" s="453" customFormat="1" ht="12" customHeight="1">
      <c r="A7" s="450" t="s">
        <v>461</v>
      </c>
      <c r="B7" s="451"/>
      <c r="C7" s="575" t="s">
        <v>785</v>
      </c>
      <c r="D7" s="575"/>
      <c r="E7" s="575"/>
      <c r="F7" s="575" t="s">
        <v>786</v>
      </c>
      <c r="G7" s="575"/>
      <c r="H7" s="575"/>
      <c r="I7" s="575"/>
    </row>
    <row r="8" spans="1:9" s="453" customFormat="1" ht="21.75" customHeight="1">
      <c r="A8" s="450"/>
      <c r="B8" s="454" t="s">
        <v>11</v>
      </c>
      <c r="C8" s="455" t="s">
        <v>787</v>
      </c>
      <c r="D8" s="455" t="s">
        <v>788</v>
      </c>
      <c r="E8" s="455" t="s">
        <v>789</v>
      </c>
      <c r="F8" s="456" t="s">
        <v>790</v>
      </c>
      <c r="G8" s="576" t="s">
        <v>791</v>
      </c>
      <c r="H8" s="576"/>
      <c r="I8" s="457" t="s">
        <v>792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533</v>
      </c>
      <c r="H9" s="452" t="s">
        <v>534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793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794</v>
      </c>
      <c r="B12" s="467" t="s">
        <v>795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796</v>
      </c>
      <c r="B13" s="467" t="s">
        <v>797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597</v>
      </c>
      <c r="B14" s="467" t="s">
        <v>798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799</v>
      </c>
      <c r="B15" s="467" t="s">
        <v>800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801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565</v>
      </c>
      <c r="B17" s="473" t="s">
        <v>802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803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794</v>
      </c>
      <c r="B19" s="467" t="s">
        <v>804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805</v>
      </c>
      <c r="B20" s="467" t="s">
        <v>806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807</v>
      </c>
      <c r="B21" s="467" t="s">
        <v>808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809</v>
      </c>
      <c r="B22" s="467" t="s">
        <v>810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811</v>
      </c>
      <c r="B23" s="467" t="s">
        <v>812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813</v>
      </c>
      <c r="B24" s="467" t="s">
        <v>814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815</v>
      </c>
      <c r="B25" s="478" t="s">
        <v>816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817</v>
      </c>
      <c r="B26" s="473" t="s">
        <v>818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7" t="s">
        <v>819</v>
      </c>
      <c r="B28" s="577"/>
      <c r="C28" s="577"/>
      <c r="D28" s="577"/>
      <c r="E28" s="577"/>
      <c r="F28" s="577"/>
      <c r="G28" s="577"/>
      <c r="H28" s="577"/>
      <c r="I28" s="577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5" t="s">
        <v>863</v>
      </c>
      <c r="B30" s="565"/>
      <c r="C30" s="231" t="s">
        <v>855</v>
      </c>
      <c r="D30" s="535"/>
      <c r="E30" s="540" t="s">
        <v>858</v>
      </c>
      <c r="F30" s="540"/>
      <c r="G30" s="540"/>
      <c r="H30" s="540"/>
      <c r="I30"/>
      <c r="J30" s="484"/>
    </row>
    <row r="31" spans="1:9" s="463" customFormat="1" ht="12.75">
      <c r="A31" s="303"/>
      <c r="B31" s="441"/>
      <c r="C31" s="303"/>
      <c r="D31" s="303" t="s">
        <v>854</v>
      </c>
      <c r="F31" s="303"/>
      <c r="G31" s="303"/>
      <c r="H31" s="526" t="s">
        <v>851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A28:I28"/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42">
      <selection activeCell="A151" sqref="A151:B151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8" t="s">
        <v>820</v>
      </c>
      <c r="B2" s="578"/>
      <c r="C2" s="578"/>
      <c r="D2" s="578"/>
      <c r="E2" s="578"/>
      <c r="F2" s="578"/>
    </row>
    <row r="3" spans="1:6" ht="12.75" customHeight="1">
      <c r="A3" s="578" t="s">
        <v>821</v>
      </c>
      <c r="B3" s="578"/>
      <c r="C3" s="578"/>
      <c r="D3" s="578"/>
      <c r="E3" s="578"/>
      <c r="F3" s="578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9" t="str">
        <f>'справка _1_БАЛАНС'!E3</f>
        <v>СВИНЕКОМПЛЕКС НИКОЛОВО АД</v>
      </c>
      <c r="C5" s="579"/>
      <c r="D5" s="579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822</v>
      </c>
      <c r="B6" s="580" t="str">
        <f>'справка _1_БАЛАНС'!E5</f>
        <v>01.01.2016-31.03.2016</v>
      </c>
      <c r="C6" s="580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823</v>
      </c>
      <c r="B8" s="504" t="s">
        <v>11</v>
      </c>
      <c r="C8" s="505" t="s">
        <v>824</v>
      </c>
      <c r="D8" s="505" t="s">
        <v>825</v>
      </c>
      <c r="E8" s="505" t="s">
        <v>826</v>
      </c>
      <c r="F8" s="505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828</v>
      </c>
      <c r="B10" s="509"/>
      <c r="C10" s="510"/>
      <c r="D10" s="510"/>
      <c r="E10" s="510"/>
      <c r="F10" s="510"/>
    </row>
    <row r="11" spans="1:6" ht="18" customHeight="1">
      <c r="A11" s="511" t="s">
        <v>829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830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547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550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565</v>
      </c>
      <c r="B27" s="516" t="s">
        <v>831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832</v>
      </c>
      <c r="B28" s="519"/>
      <c r="C28" s="510"/>
      <c r="D28" s="510"/>
      <c r="E28" s="510"/>
      <c r="F28" s="517"/>
    </row>
    <row r="29" spans="1:6" ht="12.75">
      <c r="A29" s="511" t="s">
        <v>541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544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547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550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817</v>
      </c>
      <c r="B44" s="516" t="s">
        <v>833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834</v>
      </c>
      <c r="B45" s="519"/>
      <c r="C45" s="510"/>
      <c r="D45" s="510"/>
      <c r="E45" s="510"/>
      <c r="F45" s="517"/>
    </row>
    <row r="46" spans="1:6" ht="12.75">
      <c r="A46" s="511" t="s">
        <v>541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544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547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550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835</v>
      </c>
      <c r="B61" s="516" t="s">
        <v>836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837</v>
      </c>
      <c r="B62" s="519"/>
      <c r="C62" s="510"/>
      <c r="D62" s="510"/>
      <c r="E62" s="510"/>
      <c r="F62" s="517"/>
    </row>
    <row r="63" spans="1:6" ht="12.75">
      <c r="A63" s="511" t="s">
        <v>541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544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547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550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582</v>
      </c>
      <c r="B78" s="516" t="s">
        <v>838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839</v>
      </c>
      <c r="B79" s="516" t="s">
        <v>840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841</v>
      </c>
      <c r="B80" s="516"/>
      <c r="C80" s="510"/>
      <c r="D80" s="510"/>
      <c r="E80" s="510"/>
      <c r="F80" s="517"/>
    </row>
    <row r="81" spans="1:6" ht="14.25" customHeight="1">
      <c r="A81" s="511" t="s">
        <v>829</v>
      </c>
      <c r="B81" s="519"/>
      <c r="C81" s="510"/>
      <c r="D81" s="510"/>
      <c r="E81" s="510"/>
      <c r="F81" s="517"/>
    </row>
    <row r="82" spans="1:6" ht="12.75">
      <c r="A82" s="511" t="s">
        <v>842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830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547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550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565</v>
      </c>
      <c r="B97" s="516" t="s">
        <v>843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832</v>
      </c>
      <c r="B98" s="519"/>
      <c r="C98" s="510"/>
      <c r="D98" s="510"/>
      <c r="E98" s="510"/>
      <c r="F98" s="517"/>
    </row>
    <row r="99" spans="1:6" ht="12.75">
      <c r="A99" s="511" t="s">
        <v>541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544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547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550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817</v>
      </c>
      <c r="B114" s="516" t="s">
        <v>844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834</v>
      </c>
      <c r="B115" s="519"/>
      <c r="C115" s="510"/>
      <c r="D115" s="510"/>
      <c r="E115" s="510"/>
      <c r="F115" s="517"/>
    </row>
    <row r="116" spans="1:6" ht="12.75">
      <c r="A116" s="511" t="s">
        <v>541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544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547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550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835</v>
      </c>
      <c r="B131" s="516" t="s">
        <v>845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837</v>
      </c>
      <c r="B132" s="519"/>
      <c r="C132" s="510"/>
      <c r="D132" s="510"/>
      <c r="E132" s="510"/>
      <c r="F132" s="517"/>
    </row>
    <row r="133" spans="1:6" ht="12.75">
      <c r="A133" s="511" t="s">
        <v>541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544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547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550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582</v>
      </c>
      <c r="B148" s="516" t="s">
        <v>846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847</v>
      </c>
      <c r="B149" s="516" t="s">
        <v>848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5" t="s">
        <v>863</v>
      </c>
      <c r="B151" s="565"/>
      <c r="C151" s="231" t="s">
        <v>855</v>
      </c>
      <c r="D151" s="535"/>
      <c r="E151" s="540" t="s">
        <v>853</v>
      </c>
      <c r="F151" s="540"/>
      <c r="G151" s="540"/>
      <c r="H151" s="540"/>
    </row>
    <row r="152" spans="1:7" ht="12.75">
      <c r="A152" s="524"/>
      <c r="B152" s="525"/>
      <c r="C152" s="303"/>
      <c r="D152" s="303" t="s">
        <v>854</v>
      </c>
      <c r="E152" s="463"/>
      <c r="F152" s="526" t="s">
        <v>851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2016-05-02T11:43:50Z</cp:lastPrinted>
  <dcterms:modified xsi:type="dcterms:W3CDTF">2016-05-02T11:49:41Z</dcterms:modified>
  <cp:category/>
  <cp:version/>
  <cp:contentType/>
  <cp:contentStatus/>
</cp:coreProperties>
</file>