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<sst xmlns="http://schemas.openxmlformats.org/spreadsheetml/2006/main" count="4189" uniqueCount="973">
  <si>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</si>
  <si>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</si>
  <si>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</si>
  <si>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</si>
  <si>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</si>
  <si>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</si>
  <si>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</si>
  <si>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</si>
  <si>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</si>
  <si>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</si>
  <si>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</si>
  <si>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</si>
  <si>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</si>
  <si>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</si>
  <si>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</si>
  <si>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</si>
  <si>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</si>
  <si>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</si>
  <si>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</si>
  <si>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</si>
  <si>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</si>
  <si>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</si>
  <si>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</si>
  <si>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</si>
  <si>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</si>
  <si>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</si>
  <si>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</si>
  <si>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</si>
  <si>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</si>
  <si>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</si>
  <si>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</si>
  <si>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</si>
  <si>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</si>
  <si>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</si>
  <si>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</si>
  <si>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</si>
  <si>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</si>
  <si>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</si>
  <si>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</si>
  <si>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</si>
  <si>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</si>
  <si>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</si>
  <si>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</si>
  <si>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</si>
  <si>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</si>
  <si>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</si>
  <si>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</si>
  <si>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</si>
  <si>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</si>
  <si>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</si>
  <si>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</si>
  <si>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</si>
  <si>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</si>
  <si>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</si>
  <si>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</si>
  <si>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</si>
  <si>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</si>
  <si>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</si>
  <si>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</si>
  <si>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</si>
  <si>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</si>
  <si>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</si>
  <si>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</si>
  <si>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</si>
  <si>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</si>
  <si>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</si>
  <si>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</si>
  <si>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</si>
  <si>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</si>
  <si>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</si>
  <si>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</si>
  <si>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</si>
  <si>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</si>
  <si>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</si>
  <si>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</si>
  <si>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</si>
  <si>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</si>
  <si>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</si>
  <si>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</si>
  <si>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</si>
  <si>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</si>
  <si>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</si>
  <si>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</si>
  <si>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</si>
  <si>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</si>
  <si>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</si>
  <si>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</si>
  <si>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</si>
  <si>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</si>
  <si>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</si>
  <si>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</si>
  <si>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</si>
  <si>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</si>
  <si>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</si>
  <si>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</si>
  <si>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</si>
  <si>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</si>
  <si>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</si>
  <si>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</si>
  <si>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</si>
  <si>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</si>
  <si>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</si>
  <si>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</si>
  <si>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</si>
  <si>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</si>
  <si>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</si>
  <si>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</si>
  <si>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</si>
  <si>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</si>
  <si>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</si>
  <si>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</si>
  <si>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</si>
  <si>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</si>
  <si>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</si>
  <si>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</si>
  <si>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</si>
  <si>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</si>
  <si>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</si>
  <si>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</si>
  <si>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</si>
  <si>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</si>
  <si>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</si>
  <si>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</si>
  <si>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</si>
  <si>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</si>
  <si>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</si>
  <si>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</si>
  <si>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</si>
  <si>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</si>
  <si>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</si>
  <si>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</si>
  <si>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</si>
  <si>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</si>
  <si>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</si>
  <si>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</si>
  <si>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</si>
  <si>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</si>
  <si>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</si>
  <si>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</si>
  <si>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</si>
  <si>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</si>
  <si>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</si>
  <si>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</si>
  <si>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</si>
  <si>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</si>
  <si>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</si>
  <si>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</si>
  <si>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</si>
  <si>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</si>
  <si>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</si>
  <si>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</si>
  <si>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</si>
  <si>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</si>
  <si>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</si>
  <si>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</si>
  <si>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</si>
  <si>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</si>
  <si>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</si>
  <si>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</si>
  <si>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</si>
  <si>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</si>
  <si>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</si>
  <si>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</si>
  <si>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</si>
  <si>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</si>
  <si>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</si>
  <si>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</si>
  <si>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</si>
  <si>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</si>
  <si>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</si>
  <si>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</si>
  <si>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</si>
  <si>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</si>
  <si>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</si>
  <si>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</si>
  <si>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</si>
  <si>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</si>
  <si>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</si>
  <si>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</si>
  <si>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</si>
  <si>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</si>
  <si>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</si>
  <si>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</si>
  <si>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</si>
  <si>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</si>
  <si>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</si>
  <si>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</si>
  <si>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</si>
  <si>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</si>
  <si>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</si>
  <si>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</si>
  <si>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</si>
  <si>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</si>
  <si>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</si>
  <si>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</si>
  <si>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</si>
  <si>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</si>
  <si>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</si>
  <si>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</si>
  <si>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</si>
  <si>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</si>
  <si>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</si>
  <si>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</si>
  <si>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</si>
  <si>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</si>
  <si>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</si>
  <si>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</si>
  <si>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</si>
  <si>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</si>
  <si>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</si>
  <si>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</si>
  <si>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</si>
  <si>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</si>
  <si>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</si>
  <si>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</si>
  <si>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</si>
  <si>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</si>
  <si>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</si>
  <si>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</si>
  <si>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</si>
  <si>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</si>
  <si>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</si>
  <si>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</si>
  <si>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</si>
  <si>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</si>
  <si>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</si>
  <si>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</si>
  <si>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</si>
  <si>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</si>
  <si>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</si>
  <si>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</si>
  <si>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</si>
  <si>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</si>
  <si>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</si>
  <si>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</si>
  <si>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</si>
  <si>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</si>
  <si>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</si>
  <si>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</si>
  <si>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</si>
  <si>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</si>
  <si>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</si>
  <si>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</si>
  <si>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</si>
  <si>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</si>
  <si>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</si>
  <si>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</si>
  <si>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</si>
  <si>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</si>
  <si>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</si>
  <si>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</si>
  <si>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</si>
  <si>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</si>
  <si>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</si>
  <si>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</si>
  <si>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</si>
  <si>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</si>
  <si>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</si>
  <si>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</si>
  <si>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</si>
  <si>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</si>
  <si>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</si>
  <si>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</si>
  <si>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</si>
  <si>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</si>
  <si>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</si>
  <si>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</si>
  <si>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</si>
  <si>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</si>
  <si>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</si>
  <si>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</si>
  <si>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</si>
  <si>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</si>
  <si>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</si>
  <si>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</si>
  <si>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</si>
  <si>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</si>
  <si>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</si>
  <si>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</si>
  <si>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</si>
  <si>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</si>
  <si>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</si>
  <si>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</si>
  <si>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</si>
  <si>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</si>
  <si>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</si>
  <si>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</si>
  <si>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</si>
  <si>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</si>
  <si>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</si>
  <si>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</si>
  <si>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</si>
  <si>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</si>
  <si>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</si>
  <si>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</si>
  <si>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</si>
  <si>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</si>
  <si>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</si>
  <si>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</si>
  <si>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</si>
  <si>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</si>
  <si>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</si>
  <si>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</si>
  <si>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</si>
  <si>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</si>
  <si>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</si>
  <si>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</si>
  <si>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</si>
  <si>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</si>
  <si>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</si>
  <si>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</si>
  <si>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</si>
  <si>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</si>
  <si>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</si>
  <si>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</si>
  <si>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</si>
  <si>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</si>
  <si>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</si>
  <si>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</si>
  <si>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</si>
  <si>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</si>
  <si>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</si>
  <si>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</si>
  <si>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</si>
  <si>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</si>
  <si>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</si>
  <si>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</si>
  <si>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</si>
  <si>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</si>
  <si>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</si>
  <si>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</si>
  <si>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</si>
  <si>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</si>
  <si>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</si>
  <si>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</si>
  <si>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</si>
  <si>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</si>
  <si>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</si>
  <si>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</si>
  <si>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</si>
  <si>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</si>
  <si>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</si>
  <si>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</si>
  <si>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</si>
  <si>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</si>
  <si>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</si>
  <si>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</si>
  <si>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</si>
  <si>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</si>
  <si>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</si>
  <si>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</si>
  <si>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</si>
  <si>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</si>
  <si>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</si>
  <si>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</si>
  <si>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</si>
  <si>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</si>
  <si>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</si>
  <si>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</si>
  <si>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</si>
  <si>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</si>
  <si>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</si>
  <si>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</si>
  <si>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</si>
  <si>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</si>
  <si>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</si>
  <si>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</si>
  <si>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</si>
  <si>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</si>
  <si>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</si>
  <si>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</si>
  <si>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</si>
  <si>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</si>
  <si>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</si>
  <si>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</si>
  <si>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</si>
  <si>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</si>
  <si>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</si>
  <si>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</si>
  <si>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</si>
  <si>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</si>
  <si>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</si>
  <si>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</si>
  <si>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</si>
  <si>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</si>
  <si>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</si>
  <si>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</si>
  <si>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</si>
  <si>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</si>
  <si>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</si>
  <si>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</si>
  <si>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</si>
  <si>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</si>
  <si>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</si>
  <si>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</si>
  <si>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</si>
  <si>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</si>
  <si>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</si>
  <si>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</si>
  <si>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</si>
  <si>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</si>
  <si>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</si>
  <si>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</si>
  <si>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</si>
  <si>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</si>
  <si>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</si>
  <si>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</si>
  <si>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</si>
  <si>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</si>
  <si>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</si>
  <si>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</si>
  <si>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</si>
  <si>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</si>
  <si>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</si>
  <si>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</si>
  <si>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</si>
  <si>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</si>
  <si>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</si>
  <si>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</si>
  <si>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</si>
  <si>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</si>
  <si>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</si>
  <si>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</si>
  <si>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</si>
  <si>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</si>
  <si>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</si>
  <si>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</si>
  <si>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</si>
  <si>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</si>
  <si>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</si>
  <si>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</si>
  <si>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</si>
  <si>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</si>
  <si>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</si>
  <si>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</si>
  <si>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</si>
  <si>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</si>
  <si>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</si>
  <si>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</si>
  <si>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</si>
  <si>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</si>
  <si>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</si>
  <si>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</si>
  <si>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</si>
  <si>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</si>
  <si>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</si>
  <si>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</si>
  <si>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</si>
  <si>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</si>
  <si>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</si>
  <si>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</si>
  <si>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</si>
  <si>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</si>
  <si>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</si>
  <si>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</si>
  <si>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</si>
  <si>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</si>
  <si>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</si>
  <si>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</si>
  <si>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</si>
  <si>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</si>
  <si>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</si>
  <si>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</si>
  <si>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</si>
  <si>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</si>
  <si>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</si>
  <si>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</si>
  <si>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</si>
  <si>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</si>
  <si>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</si>
  <si>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</si>
  <si>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</si>
  <si>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</si>
  <si>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</si>
  <si>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</si>
  <si>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</si>
  <si>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</si>
  <si>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</si>
  <si>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</si>
  <si>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</si>
  <si>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</si>
  <si>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</si>
  <si>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</si>
  <si>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</si>
  <si>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</si>
  <si>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</si>
  <si>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</si>
  <si>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</si>
  <si>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</si>
  <si>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</si>
  <si>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</si>
  <si>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</si>
  <si>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</si>
  <si>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</si>
  <si>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</si>
  <si>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</si>
  <si>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</si>
  <si>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</si>
  <si>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</si>
  <si>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</si>
  <si>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</si>
  <si>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</si>
  <si>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</si>
  <si>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</si>
  <si>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</si>
  <si>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</si>
  <si>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</si>
  <si>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</si>
  <si>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</si>
  <si>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</si>
  <si>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</si>
  <si>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</si>
  <si>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</si>
  <si>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</si>
  <si>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</si>
  <si>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</si>
  <si>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</si>
  <si>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</si>
  <si>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</si>
  <si>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</si>
  <si>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</si>
  <si>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</si>
  <si>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</si>
  <si>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</si>
  <si>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</si>
  <si>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</si>
  <si>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</si>
  <si>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</si>
  <si>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</si>
  <si>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</si>
  <si>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</si>
  <si>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</si>
  <si>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</si>
  <si>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</si>
  <si>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</si>
  <si>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</si>
  <si>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</si>
  <si>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</si>
  <si>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</si>
  <si>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</si>
  <si>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</si>
  <si>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</si>
  <si>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</si>
  <si>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</si>
  <si>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</si>
  <si>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</si>
  <si>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</si>
  <si>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</si>
  <si>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</si>
  <si>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</si>
  <si>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</si>
  <si>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</si>
  <si>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</si>
  <si>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</si>
  <si>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</si>
  <si>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</si>
  <si>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</si>
  <si>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</si>
  <si>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</si>
  <si>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</si>
  <si>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</si>
  <si>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</si>
  <si>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</si>
  <si>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</si>
  <si>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</si>
  <si>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</si>
  <si>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</si>
  <si>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</si>
  <si>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</si>
  <si>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</si>
  <si>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</si>
  <si>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</si>
  <si>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</si>
  <si>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</si>
  <si>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</si>
  <si>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</si>
  <si>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</si>
  <si>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</si>
  <si>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</si>
  <si>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</si>
  <si>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</si>
  <si>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</si>
  <si>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</si>
  <si>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</si>
  <si>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</si>
  <si>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</si>
  <si>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</si>
  <si>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</si>
  <si>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</si>
  <si>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</si>
  <si>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</si>
  <si>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</si>
  <si>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</si>
  <si>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</si>
  <si>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</si>
  <si>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</si>
  <si>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</si>
  <si>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</si>
  <si>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</si>
  <si>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</si>
  <si>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</si>
  <si>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</si>
  <si>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</si>
  <si>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</si>
  <si>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</si>
  <si>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</si>
  <si>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</si>
  <si>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</si>
  <si>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</si>
  <si>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</si>
  <si>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</si>
  <si>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</si>
  <si>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</si>
  <si>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</si>
  <si>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</si>
  <si>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</si>
  <si>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</si>
  <si>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</si>
  <si>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</si>
  <si>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</si>
  <si>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</si>
  <si>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</si>
  <si>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</si>
  <si>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</si>
  <si>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</si>
  <si>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</si>
  <si>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</si>
  <si>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</si>
  <si>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</si>
  <si>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</si>
  <si>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</si>
  <si>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</si>
  <si>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</si>
  <si>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</si>
  <si>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</si>
  <si>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</si>
  <si>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</si>
  <si>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</si>
  <si>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</si>
  <si>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</si>
  <si>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</si>
  <si>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</si>
  <si>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</si>
  <si>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</si>
  <si>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</si>
  <si>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</si>
  <si>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</si>
  <si>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</si>
  <si>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</si>
  <si>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</si>
  <si>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</si>
  <si>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</si>
  <si>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</si>
  <si>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</si>
  <si>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</si>
  <si>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</si>
  <si>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</si>
  <si>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</si>
  <si>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</si>
  <si>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</si>
  <si>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</si>
  <si>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</si>
  <si>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</si>
  <si>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</si>
  <si>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</si>
  <si>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</si>
  <si>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</si>
  <si>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</si>
  <si>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</si>
  <si>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</si>
  <si>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</si>
  <si>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</si>
  <si>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</si>
  <si>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</si>
  <si>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</si>
  <si>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</si>
  <si>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</si>
  <si>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</si>
  <si>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</si>
  <si>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</si>
  <si>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</si>
  <si>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</si>
  <si>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</si>
  <si>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</si>
  <si>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</si>
  <si>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</si>
  <si>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</si>
  <si>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</si>
  <si>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</si>
  <si>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</si>
  <si>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</si>
  <si>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</si>
  <si>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</si>
  <si>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</si>
  <si>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</si>
  <si>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</si>
  <si>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</si>
  <si>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</si>
  <si>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</si>
  <si>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</si>
  <si>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</si>
  <si>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</si>
  <si>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</si>
  <si>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</si>
  <si>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</si>
  <si>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</si>
  <si>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</si>
  <si>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</si>
  <si>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</si>
  <si>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</si>
  <si>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</si>
  <si>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</si>
  <si>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</si>
  <si>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</si>
  <si>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</si>
  <si>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</si>
  <si>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</si>
  <si>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</si>
  <si>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</si>
  <si>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</si>
  <si>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</si>
  <si>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</si>
  <si>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</si>
  <si>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</si>
  <si>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</si>
  <si>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</si>
  <si>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</si>
  <si>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</si>
  <si>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</si>
  <si>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</si>
  <si>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</si>
  <si>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</si>
  <si>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</si>
  <si>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</si>
  <si>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</si>
  <si>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</si>
  <si>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</si>
  <si>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</si>
  <si>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</si>
  <si>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</si>
  <si>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</si>
  <si>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</si>
  <si>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</si>
  <si>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</si>
  <si>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</si>
  <si>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</si>
  <si>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</si>
  <si>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</si>
  <si>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</si>
  <si>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</si>
  <si>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</si>
  <si>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</si>
  <si>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</si>
  <si>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</si>
  <si>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</si>
  <si>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</si>
  <si>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</si>
  <si>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</si>
  <si>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</si>
  <si>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</si>
  <si>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</si>
  <si>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</si>
  <si>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</si>
  <si>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</si>
  <si>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</si>
  <si>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</si>
  <si>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</si>
  <si>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</si>
  <si>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</si>
  <si>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</si>
  <si>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</si>
  <si>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</si>
  <si>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</si>
  <si>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</si>
  <si>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</si>
  <si>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</si>
  <si>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</si>
  <si>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</si>
  <si>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</si>
  <si>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</si>
  <si>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</si>
  <si>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</si>
  <si>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</si>
  <si>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</si>
  <si>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</si>
  <si>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</si>
  <si>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</si>
  <si>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</si>
  <si>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</si>
  <si>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</si>
  <si>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</si>
  <si>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</si>
  <si>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</si>
  <si>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</si>
  <si>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</si>
  <si>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</si>
  <si>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</si>
  <si>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</si>
  <si>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</si>
  <si>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</si>
  <si>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</si>
  <si>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</si>
  <si>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</si>
  <si>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</si>
  <si>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</si>
  <si>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</si>
  <si>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</si>
  <si>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</si>
  <si>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</si>
  <si>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</si>
  <si>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</si>
  <si>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</si>
  <si>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</si>
  <si>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</si>
  <si>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</si>
  <si>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</si>
  <si>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</si>
  <si>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</si>
  <si>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</si>
  <si>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</si>
  <si>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</si>
  <si>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</si>
  <si>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</si>
  <si>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</si>
  <si>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</si>
  <si>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</si>
  <si>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</si>
  <si>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</si>
  <si>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</si>
  <si>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</si>
  <si>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</si>
  <si>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</si>
  <si>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</si>
  <si>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</si>
  <si>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</si>
  <si>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</si>
  <si>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</si>
  <si>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</si>
  <si>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</si>
  <si>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</si>
  <si>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</si>
  <si>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</si>
  <si>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</si>
  <si>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</si>
  <si>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</si>
  <si>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</si>
  <si>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</si>
  <si>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</si>
  <si>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</si>
  <si>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</si>
  <si>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</si>
  <si>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</si>
  <si>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</si>
  <si>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</si>
  <si>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</si>
  <si>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</si>
  <si>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</si>
  <si>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</si>
  <si>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</si>
  <si>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</si>
  <si>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</si>
  <si>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</si>
  <si>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</si>
  <si>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</si>
  <si>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</si>
  <si>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</si>
  <si>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</si>
  <si>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</si>
  <si>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</si>
  <si>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</si>
  <si>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</si>
  <si>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</si>
  <si>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</si>
  <si>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</si>
  <si>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</si>
  <si>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</si>
  <si>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</si>
  <si>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</si>
  <si>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</si>
  <si>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</si>
  <si>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</si>
  <si>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</si>
  <si>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</si>
  <si>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</si>
  <si>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</si>
  <si>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</si>
  <si>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</si>
  <si>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</si>
  <si>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</si>
  <si>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</si>
  <si>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</si>
  <si>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</si>
  <si>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</si>
  <si>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</si>
  <si>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</si>
  <si>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</si>
  <si>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</si>
  <si>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</si>
  <si>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</si>
  <si>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</si>
  <si>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</si>
  <si>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</si>
  <si>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</si>
  <si>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</si>
  <si>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</si>
  <si>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</si>
  <si>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</si>
  <si>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</si>
  <si>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</si>
  <si>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</si>
  <si>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</si>
  <si>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</si>
  <si>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</si>
  <si>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</si>
  <si>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</si>
  <si>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</si>
  <si>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</si>
  <si>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</si>
  <si>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</si>
  <si>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</si>
  <si>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</si>
  <si>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</si>
  <si>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</si>
  <si>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</si>
  <si>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</si>
  <si>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</si>
  <si>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</si>
  <si>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</si>
  <si>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</si>
  <si>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</si>
  <si>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</si>
  <si>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</si>
  <si>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</si>
  <si>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</si>
  <si>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</si>
  <si>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</si>
  <si>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</si>
  <si>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</si>
  <si>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</si>
  <si>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</si>
  <si>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</si>
  <si>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</si>
  <si>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</si>
  <si>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</si>
  <si>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</si>
  <si>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</si>
  <si>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</si>
  <si>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</si>
  <si>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</si>
  <si>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</si>
  <si>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</si>
  <si>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</si>
  <si>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</si>
  <si>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</si>
  <si>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</si>
  <si>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</si>
  <si>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</si>
  <si>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</si>
  <si>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</si>
  <si>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</si>
  <si>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</si>
  <si>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</si>
  <si>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</si>
  <si>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</si>
  <si>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</si>
  <si>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</si>
  <si>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</si>
  <si>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</si>
  <si>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</si>
  <si>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</si>
  <si>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venus.eu.com</t>
  </si>
  <si>
    <t xml:space="preserve">Аксения Видер Дочева 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</si>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</sst>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43008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43061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43008</v>
      </c>
    </row>
    <row r="11" spans="1:2" ht="15.75">
      <c r="A11" s="7" t="s">
        <v>950</v>
      </c>
      <c r="B11" s="547">
        <v>43061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-0.00934199837530463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-0.16546762589928057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-0.006804733727810651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1.8992805755395683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1.8992805755395683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0.31654676258992803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0.31654676258992803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0.05645816409423233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0.041124260355029585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43008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2023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43008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43008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43008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43008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43008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43008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43008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43008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2023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43008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43008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43008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43008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43008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43008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43008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43008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43008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43008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43008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43008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43008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43008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43008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43008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43008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43008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43008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43008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43008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43008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43008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43008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43008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43008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43008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43008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43008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43008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3116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43008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43008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43008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43008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43008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43008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43008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43008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43008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43008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43008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43008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43008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43008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43008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43008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220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43008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43008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43008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43008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43008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43008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43008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43008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43008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43008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43008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43008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44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43008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43008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264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43008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3380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43008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43008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43008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43008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43008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43008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43008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43008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43008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43008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43008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43008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43008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43008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43008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-578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43008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43008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-641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43008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43008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43008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-23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43008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-601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43008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2462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43008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779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43008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43008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43008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43008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43008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43008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43008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43008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43008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43008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43008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43008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43008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43008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43008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139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43008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43008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67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43008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42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43008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43008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43008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43008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30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43008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43008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43008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139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43008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43008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43008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43008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139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43008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3380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43008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43008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43008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43008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43008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43008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43008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43008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43008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43008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43008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23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43008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43008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43008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43008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43008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43008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43008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43008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43008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43008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43008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43008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43008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43008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43008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43008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43008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43008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43008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43008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43008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43008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43008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43008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43008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43008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43008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43008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43008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43008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43008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43008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43008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43008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23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43008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43008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43008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43008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23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43008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23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43008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43008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23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43008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43008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43008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43008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43008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43008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43008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43008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43008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43008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43008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43008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-26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43008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43008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43008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43008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43008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43008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43008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43008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43008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43008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43008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43008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43008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43008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43008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43008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43008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43008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43008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43008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43008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-26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43008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70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43008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44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43008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43008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43008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43008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43008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43008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43008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43008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43008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43008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43008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43008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43008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43008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43008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43008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43008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43008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43008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43008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43008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43008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43008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43008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43008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43008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43008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43008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43008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43008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43008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43008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43008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43008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43008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43008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43008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43008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43008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43008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43008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43008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43008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43008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43008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43008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43008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43008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43008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43008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43008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43008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43008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43008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43008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43008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43008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43008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43008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43008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43008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43008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43008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43008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43008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43008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43008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43008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43008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43008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43008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43008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43008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43008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43008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43008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43008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43008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43008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43008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43008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43008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43008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43008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43008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43008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43008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43008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43008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43008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43008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43008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43008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43008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43008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43008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43008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43008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43008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43008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43008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43008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43008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43008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43008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43008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43008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43008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43008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43008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43008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43008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43008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43008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43008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43008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43008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43008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43008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43008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43008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43008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43008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43008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43008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43008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43008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43008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43008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43008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43008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43008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43008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43008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43008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43008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43008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43008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43008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43008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43008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43008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43008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43008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43008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43008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43008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43008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43008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43008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43008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43008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43008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43008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43008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43008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43008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-641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43008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43008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43008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43008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-641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43008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-23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43008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43008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43008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43008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43008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43008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43008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43008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43008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43008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43008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43008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43008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-664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43008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43008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43008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-664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43008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43008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43008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43008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43008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43008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43008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43008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43008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43008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43008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43008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43008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43008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43008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43008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43008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43008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43008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43008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43008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43008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43008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2485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43008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43008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43008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43008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2485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43008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-23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43008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43008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43008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43008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43008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43008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43008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43008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43008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43008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43008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43008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43008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2462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43008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43008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43008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2462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43008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785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43008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43008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43008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43008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785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43008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43008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43008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43008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43008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43008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43008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43008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43008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43008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43008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43008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43008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-6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43008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779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43008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43008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43008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779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43008</v>
      </c>
      <c r="D461" s="99" t="s">
        <v>523</v>
      </c>
      <c r="E461" s="482">
        <v>1</v>
      </c>
      <c r="F461" s="99" t="s">
        <v>522</v>
      </c>
      <c r="H461" s="99">
        <f>'Справка 6'!D11</f>
        <v>2023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43008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43008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43008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43008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43008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43008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43008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43008</v>
      </c>
      <c r="D469" s="99" t="s">
        <v>545</v>
      </c>
      <c r="E469" s="482">
        <v>1</v>
      </c>
      <c r="F469" s="99" t="s">
        <v>804</v>
      </c>
      <c r="H469" s="99">
        <f>'Справка 6'!D19</f>
        <v>2023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43008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43008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43008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43008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43008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43008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43008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43008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43008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43008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43008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43008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43008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43008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43008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43008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43008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43008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43008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43008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43008</v>
      </c>
      <c r="D490" s="99" t="s">
        <v>583</v>
      </c>
      <c r="E490" s="482">
        <v>1</v>
      </c>
      <c r="F490" s="99" t="s">
        <v>582</v>
      </c>
      <c r="H490" s="99">
        <f>'Справка 6'!D42</f>
        <v>3116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43008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43008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43008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43008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43008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43008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43008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43008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43008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43008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43008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43008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43008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43008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43008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43008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43008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43008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43008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43008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43008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43008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43008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43008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43008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43008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43008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43008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43008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43008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43008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43008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43008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43008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43008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43008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43008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43008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43008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43008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43008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43008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43008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43008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43008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43008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43008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43008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43008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43008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43008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43008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43008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43008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43008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43008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43008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43008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43008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43008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43008</v>
      </c>
      <c r="D551" s="99" t="s">
        <v>523</v>
      </c>
      <c r="E551" s="482">
        <v>4</v>
      </c>
      <c r="F551" s="99" t="s">
        <v>522</v>
      </c>
      <c r="H551" s="99">
        <f>'Справка 6'!G11</f>
        <v>2023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43008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43008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43008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43008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43008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43008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43008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43008</v>
      </c>
      <c r="D559" s="99" t="s">
        <v>545</v>
      </c>
      <c r="E559" s="482">
        <v>4</v>
      </c>
      <c r="F559" s="99" t="s">
        <v>804</v>
      </c>
      <c r="H559" s="99">
        <f>'Справка 6'!G19</f>
        <v>2023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43008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43008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43008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43008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43008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43008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43008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43008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43008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43008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43008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43008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43008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43008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43008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43008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43008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43008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43008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43008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43008</v>
      </c>
      <c r="D580" s="99" t="s">
        <v>583</v>
      </c>
      <c r="E580" s="482">
        <v>4</v>
      </c>
      <c r="F580" s="99" t="s">
        <v>582</v>
      </c>
      <c r="H580" s="99">
        <f>'Справка 6'!G42</f>
        <v>3116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43008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43008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43008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43008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43008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43008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43008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43008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43008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43008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43008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43008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43008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43008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43008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43008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43008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43008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43008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43008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43008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43008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43008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43008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43008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43008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43008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43008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43008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43008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43008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43008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43008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43008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43008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43008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43008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43008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43008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43008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43008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43008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43008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43008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43008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43008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43008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43008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43008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43008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43008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43008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43008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43008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43008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43008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43008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43008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43008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43008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43008</v>
      </c>
      <c r="D641" s="99" t="s">
        <v>523</v>
      </c>
      <c r="E641" s="482">
        <v>7</v>
      </c>
      <c r="F641" s="99" t="s">
        <v>522</v>
      </c>
      <c r="H641" s="99">
        <f>'Справка 6'!J11</f>
        <v>2023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43008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43008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43008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43008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43008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43008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43008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43008</v>
      </c>
      <c r="D649" s="99" t="s">
        <v>545</v>
      </c>
      <c r="E649" s="482">
        <v>7</v>
      </c>
      <c r="F649" s="99" t="s">
        <v>804</v>
      </c>
      <c r="H649" s="99">
        <f>'Справка 6'!J19</f>
        <v>2023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43008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43008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43008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43008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43008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43008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43008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43008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43008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43008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43008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43008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43008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43008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43008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43008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43008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43008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43008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43008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43008</v>
      </c>
      <c r="D670" s="99" t="s">
        <v>583</v>
      </c>
      <c r="E670" s="482">
        <v>7</v>
      </c>
      <c r="F670" s="99" t="s">
        <v>582</v>
      </c>
      <c r="H670" s="99">
        <f>'Справка 6'!J42</f>
        <v>3116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43008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43008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43008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43008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43008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43008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43008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43008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43008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43008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43008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43008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43008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43008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43008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43008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43008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43008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43008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43008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43008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43008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43008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43008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43008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43008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43008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43008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43008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43008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43008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43008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43008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43008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43008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43008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43008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43008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43008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43008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43008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43008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43008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43008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43008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43008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43008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43008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43008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43008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43008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43008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43008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43008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43008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43008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43008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43008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43008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43008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43008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43008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43008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43008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43008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43008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43008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43008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43008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43008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43008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43008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43008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43008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43008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43008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43008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43008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43008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43008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43008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43008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43008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43008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43008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43008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43008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43008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43008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43008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43008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43008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43008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43008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43008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43008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43008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43008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43008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43008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43008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43008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43008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43008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43008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43008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43008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43008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43008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43008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43008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43008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43008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43008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43008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43008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43008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43008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43008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43008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43008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43008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43008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43008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43008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43008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43008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43008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43008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43008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43008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43008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43008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43008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43008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43008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43008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43008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43008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43008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43008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43008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43008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43008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43008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43008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43008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43008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43008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43008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43008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43008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43008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43008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43008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43008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43008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43008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43008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43008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43008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43008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43008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43008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43008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43008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43008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43008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43008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43008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43008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43008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43008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43008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43008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43008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43008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43008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43008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43008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43008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43008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43008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43008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43008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43008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43008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43008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43008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43008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43008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43008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43008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43008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43008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43008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43008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43008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43008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43008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43008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43008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43008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43008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43008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43008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43008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43008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43008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43008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43008</v>
      </c>
      <c r="D881" s="99" t="s">
        <v>523</v>
      </c>
      <c r="E881" s="482">
        <v>15</v>
      </c>
      <c r="F881" s="99" t="s">
        <v>522</v>
      </c>
      <c r="H881" s="99">
        <f>'Справка 6'!R11</f>
        <v>2023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43008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43008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43008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43008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43008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43008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43008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43008</v>
      </c>
      <c r="D889" s="99" t="s">
        <v>545</v>
      </c>
      <c r="E889" s="482">
        <v>15</v>
      </c>
      <c r="F889" s="99" t="s">
        <v>804</v>
      </c>
      <c r="H889" s="99">
        <f>'Справка 6'!R19</f>
        <v>2023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43008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43008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43008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43008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43008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43008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43008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43008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43008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43008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43008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43008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43008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43008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43008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43008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43008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43008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43008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43008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43008</v>
      </c>
      <c r="D910" s="99" t="s">
        <v>583</v>
      </c>
      <c r="E910" s="482">
        <v>15</v>
      </c>
      <c r="F910" s="99" t="s">
        <v>582</v>
      </c>
      <c r="H910" s="99">
        <f>'Справка 6'!R42</f>
        <v>3116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43008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43008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43008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43008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43008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43008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43008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43008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43008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43008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43008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43008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43008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43008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43008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43008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43008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43008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43008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43008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43008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43008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43008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43008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43008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43008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43008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43008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43008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43008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43008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220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43008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220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43008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43008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43008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43008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43008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43008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43008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43008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43008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43008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43008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43008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43008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43008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43008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43008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43008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43008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43008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43008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43008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43008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43008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43008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43008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43008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43008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43008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43008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43008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43008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220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43008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220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43008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43008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43008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43008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43008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43008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43008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43008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43008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43008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43008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43008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43008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43008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43008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43008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43008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43008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43008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43008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43008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43008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43008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43008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43008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43008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43008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43008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43008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43008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43008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43008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43008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43008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43008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43008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43008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43008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43008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43008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43008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43008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43008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43008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43008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43008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43008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43008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43008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43008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43008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43008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43008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43008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43008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43008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43008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43008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43008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43008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43008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43008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43008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139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43008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67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43008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42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43008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43008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43008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30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43008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43008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43008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30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43008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43008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43008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139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43008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139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43008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43008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43008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43008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43008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43008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43008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43008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43008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43008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43008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43008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43008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43008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43008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43008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43008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43008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43008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43008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43008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43008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43008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43008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43008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43008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43008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43008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43008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43008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43008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43008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67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43008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42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43008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43008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43008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30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43008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43008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43008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30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43008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43008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43008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139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43008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139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43008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43008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43008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43008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43008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43008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43008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43008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43008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43008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43008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43008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43008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43008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43008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43008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43008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43008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43008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43008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43008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43008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43008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43008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43008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43008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43008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43008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43008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43008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43008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43008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43008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43008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43008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43008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43008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43008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43008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43008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43008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43008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43008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43008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43008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43008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43008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43008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43008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43008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43008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43008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43008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43008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43008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43008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43008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43008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43008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43008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43008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43008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43008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43008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43008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43008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43008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43008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43008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43008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43008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43008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43008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43008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43008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43008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43008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43008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43008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43008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43008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43008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43008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43008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43008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43008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43008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43008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43008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43008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43008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43008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43008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43008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43008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43008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43008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43008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43008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43008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43008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43008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43008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43008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43008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43008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43008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43008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43008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43008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43008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43008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43008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43008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43008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43008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43008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43008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43008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43008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43008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43008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43008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43008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43008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43008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43008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43008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43008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43008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43008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43008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43008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43008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43008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43008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43008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43008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43008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43008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43008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43008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43008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43008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43008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43008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43008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43008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43008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43008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43008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43008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43008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43008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43008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43008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43008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43008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43008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43008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43008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43008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43008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43008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43008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43008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43008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43008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43008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43008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43008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43008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43008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43008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43008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43008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43008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43008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43008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43008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43008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43008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43008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43008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43008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43008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43008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43008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43008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43008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43008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43008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43008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43008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43008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43008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43008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43008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43008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43008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4">
      <selection activeCell="B3" sqref="B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2023</v>
      </c>
      <c r="D12" s="187">
        <v>2024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2023</v>
      </c>
      <c r="D20" s="567">
        <f>SUM(D12:D19)</f>
        <v>2024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-578</v>
      </c>
      <c r="H28" s="565">
        <f>SUM(H29:H31)</f>
        <v>-529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-641</v>
      </c>
      <c r="H30" s="187">
        <v>-592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-23</v>
      </c>
      <c r="H33" s="187">
        <v>-49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-601</v>
      </c>
      <c r="H34" s="567">
        <f>H28+H32+H33</f>
        <v>-578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2462</v>
      </c>
      <c r="H37" s="569">
        <f>H26+H18+H34</f>
        <v>2485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779</v>
      </c>
      <c r="H40" s="552">
        <v>785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3116</v>
      </c>
      <c r="D56" s="571">
        <f>D20+D21+D22+D28+D33+D46+D52+D54+D55</f>
        <v>3117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139</v>
      </c>
      <c r="H61" s="565">
        <f>SUM(H62:H68)</f>
        <v>139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67</v>
      </c>
      <c r="H63" s="187">
        <v>65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42</v>
      </c>
      <c r="H64" s="187">
        <v>42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30</v>
      </c>
      <c r="H68" s="187">
        <v>28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1</v>
      </c>
      <c r="D70" s="187">
        <v>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139</v>
      </c>
      <c r="H71" s="567">
        <f>H59+H60+H61+H69+H70</f>
        <v>139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220</v>
      </c>
      <c r="D76" s="567">
        <f>SUM(D68:D75)</f>
        <v>222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139</v>
      </c>
      <c r="H79" s="569">
        <f>H71+H73+H75+H77</f>
        <v>139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43</v>
      </c>
      <c r="D88" s="187">
        <v>70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44</v>
      </c>
      <c r="D92" s="567">
        <f>SUM(D88:D91)</f>
        <v>70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264</v>
      </c>
      <c r="D94" s="571">
        <f>D65+D76+D85+D92+D93</f>
        <v>292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3380</v>
      </c>
      <c r="D95" s="573">
        <f>D94+D56</f>
        <v>3409</v>
      </c>
      <c r="E95" s="220" t="s">
        <v>916</v>
      </c>
      <c r="F95" s="476" t="s">
        <v>268</v>
      </c>
      <c r="G95" s="572">
        <f>G37+G40+G56+G79</f>
        <v>3380</v>
      </c>
      <c r="H95" s="573">
        <f>H37+H40+H56+H79</f>
        <v>3409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43061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13" sqref="D1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12</v>
      </c>
      <c r="D13" s="308">
        <v>11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5</v>
      </c>
      <c r="D15" s="308">
        <v>7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2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</v>
      </c>
      <c r="D19" s="308">
        <v>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23</v>
      </c>
      <c r="D22" s="598">
        <f>SUM(D12:D18)+D19</f>
        <v>26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</v>
      </c>
      <c r="D31" s="604">
        <f>D29+D22</f>
        <v>26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23</v>
      </c>
      <c r="H33" s="598">
        <f>IF((D31-H31)&gt;0,D31-H31,0)</f>
        <v>26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</v>
      </c>
      <c r="D36" s="606">
        <f>D31-D34+D35</f>
        <v>26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23</v>
      </c>
      <c r="H37" s="245">
        <f>IF((D36-H36)&gt;0,D36-H36,0)</f>
        <v>26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23</v>
      </c>
      <c r="H42" s="235">
        <f>IF(H37&gt;0,IF(D38+H37&lt;0,0,D38+H37),IF(D37-D38&lt;0,D38-D37,0))</f>
        <v>26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23</v>
      </c>
      <c r="H44" s="259">
        <f>IF(D42=0,IF(H42-H43&gt;0,H42-H43+D43,0),IF(D42-D43&lt;0,D43-D42+H43,0))</f>
        <v>26</v>
      </c>
    </row>
    <row r="45" spans="1:8" ht="16.5" thickBot="1">
      <c r="A45" s="261" t="s">
        <v>371</v>
      </c>
      <c r="B45" s="262" t="s">
        <v>372</v>
      </c>
      <c r="C45" s="599">
        <f>C36+C38+C42</f>
        <v>23</v>
      </c>
      <c r="D45" s="600">
        <f>D36+D38+D42</f>
        <v>26</v>
      </c>
      <c r="E45" s="261" t="s">
        <v>373</v>
      </c>
      <c r="F45" s="263" t="s">
        <v>374</v>
      </c>
      <c r="G45" s="599">
        <f>G42+G36</f>
        <v>23</v>
      </c>
      <c r="H45" s="600">
        <f>H42+H36</f>
        <v>26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43061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45" sqref="C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-9</v>
      </c>
      <c r="D12" s="187">
        <v>-27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</v>
      </c>
      <c r="D14" s="187">
        <v>-6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</v>
      </c>
      <c r="D15" s="187">
        <v>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-26</v>
      </c>
      <c r="D21" s="628">
        <f>SUM(D11:D20)</f>
        <v>-32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-26</v>
      </c>
      <c r="D44" s="298">
        <f>D43+D33+D21</f>
        <v>-32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70</v>
      </c>
      <c r="D45" s="300">
        <v>106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44</v>
      </c>
      <c r="D46" s="302">
        <f>D45+D44</f>
        <v>74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43061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-641</v>
      </c>
      <c r="K13" s="554"/>
      <c r="L13" s="553">
        <f>SUM(C13:K13)</f>
        <v>2485</v>
      </c>
      <c r="M13" s="555">
        <f>'1-Баланс'!H40</f>
        <v>785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-641</v>
      </c>
      <c r="K17" s="622">
        <f t="shared" si="2"/>
        <v>0</v>
      </c>
      <c r="L17" s="553">
        <f t="shared" si="1"/>
        <v>2485</v>
      </c>
      <c r="M17" s="623">
        <f t="shared" si="2"/>
        <v>785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-23</v>
      </c>
      <c r="K18" s="554"/>
      <c r="L18" s="553">
        <f t="shared" si="1"/>
        <v>-23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-664</v>
      </c>
      <c r="K31" s="622">
        <f t="shared" si="6"/>
        <v>0</v>
      </c>
      <c r="L31" s="553">
        <f t="shared" si="1"/>
        <v>2462</v>
      </c>
      <c r="M31" s="623">
        <f t="shared" si="6"/>
        <v>779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-664</v>
      </c>
      <c r="K34" s="556">
        <f t="shared" si="7"/>
        <v>0</v>
      </c>
      <c r="L34" s="620">
        <f t="shared" si="1"/>
        <v>2462</v>
      </c>
      <c r="M34" s="557">
        <f>M31+M32+M33</f>
        <v>779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43061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2023</v>
      </c>
      <c r="E11" s="319"/>
      <c r="F11" s="319"/>
      <c r="G11" s="320">
        <f>D11+E11-F11</f>
        <v>2023</v>
      </c>
      <c r="H11" s="319"/>
      <c r="I11" s="319"/>
      <c r="J11" s="320">
        <f>G11+H11-I11</f>
        <v>2023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2023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2023</v>
      </c>
      <c r="E19" s="321">
        <f>SUM(E11:E18)</f>
        <v>0</v>
      </c>
      <c r="F19" s="321">
        <f>SUM(F11:F18)</f>
        <v>0</v>
      </c>
      <c r="G19" s="320">
        <f t="shared" si="2"/>
        <v>2023</v>
      </c>
      <c r="H19" s="321">
        <f>SUM(H11:H18)</f>
        <v>0</v>
      </c>
      <c r="I19" s="321">
        <f>SUM(I11:I18)</f>
        <v>0</v>
      </c>
      <c r="J19" s="320">
        <f t="shared" si="3"/>
        <v>2023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3116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3116</v>
      </c>
      <c r="H42" s="340">
        <f t="shared" si="11"/>
        <v>0</v>
      </c>
      <c r="I42" s="340">
        <f t="shared" si="11"/>
        <v>0</v>
      </c>
      <c r="J42" s="340">
        <f t="shared" si="11"/>
        <v>3116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43061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88" sqref="E8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</v>
      </c>
      <c r="D31" s="359">
        <v>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220</v>
      </c>
      <c r="D45" s="429">
        <f>D26+D30+D31+D33+D32+D34+D35+D40</f>
        <v>220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220</v>
      </c>
      <c r="D46" s="435">
        <f>D45+D23+D21+D11</f>
        <v>220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139</v>
      </c>
      <c r="D87" s="125">
        <f>SUM(D88:D92)+D96</f>
        <v>139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67</v>
      </c>
      <c r="D88" s="188">
        <v>67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42</v>
      </c>
      <c r="D89" s="188">
        <v>42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30</v>
      </c>
      <c r="D92" s="129">
        <f>SUM(D93:D95)</f>
        <v>30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30</v>
      </c>
      <c r="D95" s="188">
        <v>30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139</v>
      </c>
      <c r="D98" s="424">
        <f>D87+D82+D77+D73+D97</f>
        <v>139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139</v>
      </c>
      <c r="D99" s="418">
        <f>D98+D70+D68</f>
        <v>139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43061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43061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30.09.2017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3380</v>
      </c>
      <c r="D6" s="644">
        <f aca="true" t="shared" si="0" ref="D6:D15">C6-E6</f>
        <v>0</v>
      </c>
      <c r="E6" s="643">
        <f>'1-Баланс'!G95</f>
        <v>3380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2462</v>
      </c>
      <c r="D7" s="644">
        <f t="shared" si="0"/>
        <v>-601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-23</v>
      </c>
      <c r="D8" s="644">
        <f t="shared" si="0"/>
        <v>0</v>
      </c>
      <c r="E8" s="643">
        <f>ABS('2-Отчет за доходите'!C44)-ABS('2-Отчет за доходите'!G44)</f>
        <v>-23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70</v>
      </c>
      <c r="D9" s="644">
        <f t="shared" si="0"/>
        <v>0</v>
      </c>
      <c r="E9" s="643">
        <f>'3-Отчет за паричния поток'!C45</f>
        <v>70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44</v>
      </c>
      <c r="D10" s="644">
        <f t="shared" si="0"/>
        <v>0</v>
      </c>
      <c r="E10" s="643">
        <f>'3-Отчет за паричния поток'!C46</f>
        <v>44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2462</v>
      </c>
      <c r="D11" s="644">
        <f t="shared" si="0"/>
        <v>0</v>
      </c>
      <c r="E11" s="643">
        <f>'4-Отчет за собствения капитал'!L34</f>
        <v>2462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2017-11-22T10:19:16Z</dcterms:modified>
  <cp:category/>
  <cp:version/>
  <cp:contentType/>
  <cp:contentStatus/>
</cp:coreProperties>
</file>