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<sst xmlns="http://schemas.openxmlformats.org/spreadsheetml/2006/main" count="1067" uniqueCount="873">
  <si>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</si>
  <si>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</si>
  <si>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</si>
  <si>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</si>
  <si>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</si>
  <si>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</si>
  <si>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</si>
  <si>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</si>
  <si>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</si>
  <si>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</si>
  <si>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</si>
  <si>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</si>
  <si>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</si>
  <si>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</si>
  <si>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</si>
  <si>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</si>
  <si>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</si>
  <si>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</si>
  <si>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</si>
  <si>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</si>
  <si>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</si>
  <si>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</si>
  <si>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</si>
  <si>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</si>
  <si>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</si>
  <si>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</si>
  <si>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</si>
  <si>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</si>
  <si>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</si>
  <si>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</si>
  <si>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</si>
  <si>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</si>
  <si>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</si>
  <si>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</si>
  <si>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</si>
  <si>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</si>
  <si>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</si>
  <si>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</si>
  <si>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</si>
  <si>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</si>
  <si>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</si>
  <si>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</si>
  <si>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</si>
  <si>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</si>
  <si>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</si>
  <si>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</si>
  <si>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</si>
  <si>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</si>
  <si>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</si>
  <si>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</si>
  <si>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</si>
  <si>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</si>
  <si>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</si>
  <si>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</si>
  <si>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</si>
  <si>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</si>
  <si>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</si>
  <si>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</si>
  <si>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</si>
  <si>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</si>
  <si>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</si>
  <si>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</si>
  <si>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</si>
  <si>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</si>
  <si>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</si>
  <si>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</si>
  <si>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</si>
  <si>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</si>
  <si>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</si>
  <si>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</si>
  <si>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</si>
  <si>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</si>
  <si>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</si>
  <si>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</si>
  <si>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</si>
  <si>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</si>
  <si>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</si>
  <si>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</si>
  <si>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</si>
  <si>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</si>
  <si>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</si>
  <si>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</si>
  <si>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</si>
  <si>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</si>
  <si>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</si>
  <si>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</si>
  <si>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</si>
  <si>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</si>
  <si>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</si>
  <si>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</si>
  <si>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</si>
  <si>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</si>
  <si>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</si>
  <si>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</si>
  <si>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</si>
  <si>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</si>
  <si>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</si>
  <si>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</si>
  <si>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</si>
  <si>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</si>
  <si>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</si>
  <si>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</si>
  <si>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</si>
  <si>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</si>
  <si>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</si>
  <si>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</si>
  <si>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</si>
  <si>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</si>
  <si>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</si>
  <si>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</si>
  <si>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</si>
  <si>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</si>
  <si>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</si>
  <si>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</si>
  <si>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</si>
  <si>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</si>
  <si>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</si>
  <si>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</si>
  <si>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</si>
  <si>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</si>
  <si>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</si>
  <si>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</si>
  <si>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</si>
  <si>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</si>
  <si>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</si>
  <si>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</si>
  <si>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</si>
  <si>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</si>
  <si>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</si>
  <si>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</si>
  <si>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</si>
  <si>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</si>
  <si>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</si>
  <si>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</si>
  <si>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</si>
  <si>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</si>
  <si>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</si>
  <si>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</si>
  <si>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</si>
  <si>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</si>
  <si>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</si>
  <si>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</si>
  <si>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</si>
  <si>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</si>
  <si>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</si>
  <si>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</si>
  <si>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</si>
  <si>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</si>
  <si>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</si>
  <si>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</si>
  <si>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</si>
  <si>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</si>
  <si>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</si>
  <si>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</si>
  <si>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</si>
  <si>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</si>
  <si>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</si>
  <si>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</si>
  <si>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</si>
  <si>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</si>
  <si>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</si>
  <si>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</si>
  <si>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</si>
  <si>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</si>
  <si>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</si>
  <si>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</si>
  <si>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</si>
  <si>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</si>
  <si>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</si>
  <si>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</si>
  <si>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</si>
  <si>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</si>
  <si>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</si>
  <si>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</si>
  <si>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</si>
  <si>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</si>
  <si>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</si>
  <si>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</si>
  <si>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</si>
  <si>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</si>
  <si>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</si>
  <si>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</si>
  <si>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</si>
  <si>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</si>
  <si>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</si>
  <si>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</si>
  <si>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</si>
  <si>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</si>
  <si>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</si>
  <si>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</si>
  <si>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</si>
  <si>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</si>
  <si>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</si>
  <si>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</si>
  <si>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</si>
  <si>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</si>
  <si>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</si>
  <si>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</si>
  <si>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</si>
  <si>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</si>
  <si>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</si>
  <si>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</si>
  <si>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</si>
  <si>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</si>
  <si>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</si>
  <si>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</si>
  <si>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</si>
  <si>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</si>
  <si>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</si>
  <si>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</si>
  <si>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</si>
  <si>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</si>
  <si>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</si>
  <si>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</si>
  <si>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</si>
  <si>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</si>
  <si>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</si>
  <si>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</si>
  <si>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</si>
  <si>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</si>
  <si>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</si>
  <si>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</si>
  <si>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</si>
  <si>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</si>
  <si>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</si>
  <si>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</si>
  <si>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</si>
  <si>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</si>
  <si>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</si>
  <si>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</si>
  <si>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</si>
  <si>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</si>
  <si>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</si>
  <si>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</si>
  <si>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</si>
  <si>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</si>
  <si>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</si>
  <si>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</si>
  <si>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</si>
  <si>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</si>
  <si>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</si>
  <si>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</si>
  <si>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</si>
  <si>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</si>
  <si>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</si>
  <si>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</si>
  <si>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</si>
  <si>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</si>
  <si>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</si>
  <si>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</si>
  <si>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</si>
  <si>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</si>
  <si>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</si>
  <si>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</si>
  <si>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</si>
  <si>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</si>
  <si>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</si>
  <si>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</si>
  <si>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</si>
  <si>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</si>
  <si>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</si>
  <si>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</si>
  <si>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</si>
  <si>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</si>
  <si>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</si>
  <si>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</si>
  <si>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</si>
  <si>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</si>
  <si>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</si>
  <si>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</si>
  <si>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</si>
  <si>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</si>
  <si>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</si>
  <si>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</si>
  <si>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</si>
  <si>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</si>
  <si>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</si>
  <si>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</si>
  <si>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</si>
  <si>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</si>
  <si>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</si>
  <si>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</si>
  <si>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</si>
  <si>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</si>
  <si>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</si>
  <si>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</si>
  <si>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</si>
  <si>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</si>
  <si>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</si>
  <si>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</si>
  <si>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</si>
  <si>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</si>
  <si>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</si>
  <si>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</si>
  <si>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</si>
  <si>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</si>
  <si>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</si>
  <si>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</si>
  <si>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</si>
  <si>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</si>
  <si>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</si>
  <si>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</si>
  <si>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</si>
  <si>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</si>
  <si>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</si>
  <si>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</si>
  <si>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</si>
  <si>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</si>
  <si>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</si>
  <si>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</si>
  <si>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</si>
  <si>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</si>
  <si>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</si>
  <si>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</si>
  <si>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</si>
  <si>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</si>
  <si>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</si>
  <si>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</si>
  <si>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</si>
  <si>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</si>
  <si>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</si>
  <si>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</si>
  <si>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</si>
  <si>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</si>
  <si>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</si>
  <si>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</si>
  <si>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</si>
  <si>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</si>
  <si>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</si>
  <si>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</si>
  <si>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</si>
  <si>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</si>
  <si>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</si>
  <si>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</si>
  <si>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</si>
  <si>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</si>
  <si>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</si>
  <si>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</si>
  <si>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</si>
  <si>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</si>
  <si>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</si>
  <si>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</si>
  <si>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</si>
  <si>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</si>
  <si>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</si>
  <si>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</si>
  <si>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</si>
  <si>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</si>
  <si>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</si>
  <si>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</si>
  <si>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</si>
  <si>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</si>
  <si>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</si>
  <si>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</si>
  <si>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</si>
  <si>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</si>
  <si>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</si>
  <si>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</si>
  <si>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</si>
  <si>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</si>
  <si>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</si>
  <si>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</si>
  <si>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</si>
  <si>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</si>
  <si>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</si>
  <si>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</si>
  <si>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</si>
  <si>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</si>
  <si>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</si>
  <si>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</si>
  <si>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</si>
  <si>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</si>
  <si>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</si>
  <si>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</si>
  <si>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</si>
  <si>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</si>
  <si>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</si>
  <si>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</si>
  <si>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</si>
  <si>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</si>
  <si>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</si>
  <si>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</si>
  <si>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</si>
  <si>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</si>
  <si>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</si>
  <si>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</si>
  <si>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</si>
  <si>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</si>
  <si>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</si>
  <si>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</si>
  <si>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</si>
  <si>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</si>
  <si>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</si>
  <si>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</si>
  <si>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</si>
  <si>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</si>
  <si>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</si>
  <si>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</si>
  <si>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</si>
  <si>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</si>
  <si>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</si>
  <si>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</si>
  <si>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</si>
  <si>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</si>
  <si>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</si>
  <si>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</si>
  <si>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</si>
  <si>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</si>
  <si>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</si>
  <si>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</si>
  <si>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</si>
  <si>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</si>
  <si>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</si>
  <si>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</si>
  <si>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</si>
  <si>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</si>
  <si>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</si>
  <si>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</si>
  <si>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</si>
  <si>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</si>
  <si>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</si>
  <si>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</si>
  <si>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</si>
  <si>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</si>
  <si>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</si>
  <si>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</si>
  <si>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</si>
  <si>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</si>
  <si>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</si>
  <si>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</si>
  <si>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</si>
  <si>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</si>
  <si>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</si>
  <si>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</si>
  <si>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</si>
  <si>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</si>
  <si>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</si>
  <si>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</si>
  <si>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</si>
  <si>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</si>
  <si>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</si>
  <si>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</si>
  <si>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</si>
  <si>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</si>
  <si>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</si>
  <si>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</si>
  <si>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</si>
  <si>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</si>
  <si>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</si>
  <si>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</si>
  <si>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</si>
  <si>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</si>
  <si>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</si>
  <si>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</si>
  <si>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</si>
  <si>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</si>
  <si>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</si>
  <si>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</si>
  <si>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</si>
  <si>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</si>
  <si>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</si>
  <si>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</si>
  <si>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</si>
  <si>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</si>
  <si>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</si>
  <si>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</si>
  <si>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</si>
  <si>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</si>
  <si>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</si>
  <si>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</si>
  <si>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</si>
  <si>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</si>
  <si>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</si>
  <si>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</si>
  <si>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</si>
  <si>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</si>
  <si>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</si>
  <si>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</si>
  <si>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</si>
  <si>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</si>
  <si>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</si>
  <si>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</si>
  <si>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</si>
  <si>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</si>
  <si>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</si>
  <si>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</si>
  <si>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</si>
  <si>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</si>
  <si>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</si>
  <si>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</si>
  <si>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</si>
  <si>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</si>
  <si>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</si>
  <si>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</si>
  <si>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</si>
  <si>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</si>
  <si>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</si>
  <si>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</si>
  <si>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</si>
  <si>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</si>
  <si>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</si>
  <si>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</si>
  <si>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</si>
  <si>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</si>
  <si>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</si>
  <si>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</si>
  <si>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</si>
  <si>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</si>
  <si>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</si>
  <si>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</si>
  <si>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</si>
  <si>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</si>
  <si>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</si>
  <si>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</si>
  <si>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</si>
  <si>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</si>
  <si>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</si>
  <si>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</si>
  <si>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</si>
  <si>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</si>
  <si>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</si>
  <si>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</si>
  <si>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</si>
  <si>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</si>
  <si>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</si>
  <si>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</si>
  <si>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</si>
  <si>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</si>
  <si>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</si>
  <si>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</si>
  <si>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</si>
  <si>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</si>
  <si>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</si>
  <si>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</si>
  <si>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</si>
  <si>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</si>
  <si>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</si>
  <si>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</si>
  <si>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</si>
  <si>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</si>
  <si>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</si>
  <si>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</si>
  <si>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</si>
  <si>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</si>
  <si>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</si>
  <si>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</si>
  <si>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</si>
  <si>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</si>
  <si>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</si>
  <si>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</si>
  <si>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</si>
  <si>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</si>
  <si>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</si>
  <si>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</si>
  <si>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</si>
  <si>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</si>
  <si>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</si>
  <si>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</si>
  <si>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</si>
  <si>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</si>
  <si>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</si>
  <si>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</si>
  <si>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</si>
  <si>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</si>
  <si>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</si>
  <si>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</si>
  <si>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</si>
  <si>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</si>
  <si>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</si>
  <si>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</si>
  <si>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</si>
  <si>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</si>
  <si>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</si>
  <si>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</si>
  <si>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</si>
  <si>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</si>
  <si>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</si>
  <si>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</si>
  <si>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</si>
  <si>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</si>
  <si>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</si>
  <si>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</si>
  <si>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</si>
  <si>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</si>
  <si>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</si>
  <si>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</si>
  <si>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</si>
  <si>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</si>
  <si>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</si>
  <si>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</si>
  <si>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</si>
  <si>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</si>
  <si>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</si>
  <si>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</si>
  <si>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</si>
  <si>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</si>
  <si>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</si>
  <si>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</si>
  <si>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</si>
  <si>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</si>
  <si>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</si>
  <si>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</si>
  <si>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</si>
  <si>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</si>
  <si>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</si>
  <si>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</si>
  <si>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</si>
  <si>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</si>
  <si>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</si>
  <si>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</si>
  <si>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</si>
  <si>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</si>
  <si>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</si>
  <si>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</si>
  <si>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</si>
  <si>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</si>
  <si>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</si>
  <si>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</si>
  <si>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</si>
  <si>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</si>
  <si>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</si>
  <si>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</si>
  <si>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</si>
  <si>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</si>
  <si>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</si>
  <si>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</si>
  <si>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</si>
  <si>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</si>
  <si>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</si>
  <si>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</si>
  <si>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</si>
  <si>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</si>
  <si>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</si>
  <si>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</si>
  <si>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</si>
  <si>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</si>
  <si>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</si>
  <si>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</si>
  <si>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</si>
  <si>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</si>
  <si>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</si>
  <si>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</si>
  <si>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</si>
  <si>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</si>
  <si>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</si>
  <si>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</si>
  <si>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</si>
  <si>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</si>
  <si>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</si>
  <si>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</si>
  <si>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</si>
  <si>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</si>
  <si>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</si>
  <si>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</si>
  <si>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</si>
  <si>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</si>
  <si>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</si>
  <si>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</si>
  <si>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</si>
  <si>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</si>
  <si>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</si>
  <si>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</si>
  <si>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</si>
  <si>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</si>
  <si>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</si>
  <si>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</si>
  <si>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</si>
  <si>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</si>
  <si>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</si>
  <si>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</si>
  <si>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</si>
  <si>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</si>
  <si>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</si>
  <si>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</si>
  <si>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</si>
  <si>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</si>
  <si>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</si>
  <si>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</si>
  <si>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</si>
  <si>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</si>
  <si>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</si>
  <si>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</si>
  <si>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</si>
  <si>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</si>
  <si>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</si>
  <si>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</si>
  <si>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</si>
  <si>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</si>
  <si>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</si>
  <si>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</si>
  <si>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</si>
  <si>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</si>
  <si>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</si>
  <si>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</si>
  <si>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</si>
  <si>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</si>
  <si>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</si>
  <si>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</si>
  <si>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</si>
  <si>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</si>
  <si>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</si>
  <si>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</si>
  <si>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</si>
  <si>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</si>
  <si>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</si>
  <si>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</si>
  <si>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</si>
  <si>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</si>
  <si>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</si>
  <si>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</si>
  <si>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</si>
  <si>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</si>
  <si>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</si>
  <si>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</si>
  <si>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</si>
  <si>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</si>
  <si>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</si>
  <si>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</si>
  <si>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</si>
  <si>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</si>
  <si>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</si>
  <si>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</si>
  <si>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</si>
  <si>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</si>
  <si>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</si>
  <si>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</si>
  <si>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</si>
  <si>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</si>
  <si>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</si>
  <si>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</si>
  <si>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</si>
  <si>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</si>
  <si>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</si>
  <si>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</si>
  <si>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</si>
  <si>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</si>
  <si>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</si>
  <si>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</si>
  <si>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</si>
  <si>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</si>
  <si>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</si>
  <si>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</si>
  <si>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</si>
  <si>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</si>
  <si>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</si>
  <si>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</si>
  <si>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</si>
  <si>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</si>
  <si>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</si>
  <si>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</si>
  <si>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</si>
  <si>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</si>
  <si>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</si>
  <si>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</si>
  <si>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</si>
  <si>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</si>
  <si>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</si>
  <si>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</si>
  <si>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</si>
  <si>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</si>
  <si>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</si>
  <si>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</si>
  <si>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</si>
  <si>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</si>
  <si>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</si>
  <si>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</si>
  <si>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</si>
  <si>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</si>
  <si>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</si>
  <si>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</si>
  <si>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</si>
  <si>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</si>
  <si>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</si>
  <si>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</si>
  <si>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</si>
  <si>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</si>
  <si>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</si>
  <si>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</si>
  <si>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</si>
  <si>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</si>
  <si>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</si>
  <si>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</si>
  <si>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</si>
  <si>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</si>
  <si>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</si>
  <si>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</si>
  <si>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</si>
  <si>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</si>
  <si>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</si>
  <si>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</si>
  <si>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</si>
  <si>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</si>
  <si>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</si>
  <si>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</si>
  <si>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</si>
  <si>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</si>
  <si>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</si>
  <si>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</si>
  <si>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</si>
  <si>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</si>
  <si>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</si>
  <si>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</si>
  <si>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</si>
  <si>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</si>
  <si>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</si>
  <si>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</si>
  <si>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</si>
  <si>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</si>
  <si>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</si>
  <si>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</si>
  <si>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</si>
  <si>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</si>
  <si>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</si>
  <si>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</si>
  <si>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</si>
  <si>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</si>
  <si>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</si>
  <si>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</si>
  <si>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</si>
  <si>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</si>
  <si>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</si>
  <si>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</si>
  <si>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</si>
  <si>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</si>
  <si>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</si>
  <si>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</si>
  <si>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</si>
  <si>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</si>
  <si>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</si>
  <si>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</si>
  <si>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</si>
  <si>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</si>
  <si>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</si>
  <si>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</si>
  <si>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</si>
  <si>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</si>
  <si>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</si>
  <si>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</si>
  <si>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</si>
  <si>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</si>
  <si>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</si>
  <si>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</si>
  <si>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</si>
  <si>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</si>
  <si>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</si>
  <si>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</si>
  <si>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</si>
  <si>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</si>
  <si>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</si>
  <si>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</si>
  <si>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</si>
  <si>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</si>
  <si>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</si>
  <si>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</si>
  <si>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</si>
  <si>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</si>
  <si>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</si>
  <si>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</si>
  <si>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Слънчо АД</t>
  </si>
  <si>
    <t>неконсолидиран</t>
  </si>
  <si>
    <t>Съставител: Десислава Александрова</t>
  </si>
  <si>
    <t>Ръководител: Емил Динков</t>
  </si>
  <si>
    <t>Десислава Александрова</t>
  </si>
  <si>
    <t>Емил Динков</t>
  </si>
  <si>
    <t>Съставител:Десислава Александрова</t>
  </si>
  <si>
    <t xml:space="preserve"> Ръководите:</t>
  </si>
  <si>
    <t xml:space="preserve">                                    Съставител: Десислава Александрова                         </t>
  </si>
  <si>
    <t>Ръководител:Емил Динков</t>
  </si>
  <si>
    <t>Дата на съставяне: 07.07.2011</t>
  </si>
  <si>
    <t xml:space="preserve">Дата на съставяне:07.07.2011                                      </t>
  </si>
  <si>
    <t xml:space="preserve">Дата  на съставяне: 07.07.2011                                                                                                                           </t>
  </si>
  <si>
    <t xml:space="preserve">Дата на съставяне: 07.07.2011                    </t>
  </si>
  <si>
    <t>Дата на съставяне:07.07.2011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</si>
</sst>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61">
      <selection activeCell="G95" sqref="G9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858</v>
      </c>
      <c r="F3" s="217" t="s">
        <v>2</v>
      </c>
      <c r="G3" s="172"/>
      <c r="H3" s="461">
        <v>814244008</v>
      </c>
    </row>
    <row r="4" spans="1:8" ht="15">
      <c r="A4" s="580" t="s">
        <v>3</v>
      </c>
      <c r="B4" s="586"/>
      <c r="C4" s="586"/>
      <c r="D4" s="586"/>
      <c r="E4" s="504" t="s">
        <v>859</v>
      </c>
      <c r="F4" s="582" t="s">
        <v>4</v>
      </c>
      <c r="G4" s="583"/>
      <c r="H4" s="461">
        <v>1420</v>
      </c>
    </row>
    <row r="5" spans="1:8" ht="15">
      <c r="A5" s="580" t="s">
        <v>5</v>
      </c>
      <c r="B5" s="581"/>
      <c r="C5" s="581"/>
      <c r="D5" s="581"/>
      <c r="E5" s="505">
        <v>40724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1600</v>
      </c>
      <c r="H11" s="152">
        <v>1600</v>
      </c>
    </row>
    <row r="12" spans="1:8" ht="15">
      <c r="A12" s="235" t="s">
        <v>24</v>
      </c>
      <c r="B12" s="241" t="s">
        <v>25</v>
      </c>
      <c r="C12" s="151">
        <v>333</v>
      </c>
      <c r="D12" s="151">
        <v>342</v>
      </c>
      <c r="E12" s="237" t="s">
        <v>26</v>
      </c>
      <c r="F12" s="242" t="s">
        <v>27</v>
      </c>
      <c r="G12" s="153">
        <v>1600</v>
      </c>
      <c r="H12" s="153">
        <v>1600</v>
      </c>
    </row>
    <row r="13" spans="1:8" ht="15">
      <c r="A13" s="235" t="s">
        <v>28</v>
      </c>
      <c r="B13" s="241" t="s">
        <v>29</v>
      </c>
      <c r="C13" s="151">
        <v>117</v>
      </c>
      <c r="D13" s="151">
        <v>52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106</v>
      </c>
      <c r="D14" s="151">
        <v>112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38</v>
      </c>
      <c r="D15" s="151">
        <v>34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391</v>
      </c>
      <c r="D17" s="151">
        <v>102</v>
      </c>
      <c r="E17" s="243" t="s">
        <v>46</v>
      </c>
      <c r="F17" s="245" t="s">
        <v>47</v>
      </c>
      <c r="G17" s="154">
        <f>G11+G14+G15+G16</f>
        <v>1600</v>
      </c>
      <c r="H17" s="154">
        <f>H11+H14+H15+H16</f>
        <v>1600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17</v>
      </c>
      <c r="D18" s="151">
        <v>19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1100</v>
      </c>
      <c r="D19" s="155">
        <f>SUM(D11:D18)</f>
        <v>759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178</v>
      </c>
      <c r="H20" s="158">
        <v>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169</v>
      </c>
      <c r="H21" s="156">
        <f>SUM(H22:H24)</f>
        <v>169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169</v>
      </c>
      <c r="H22" s="152">
        <v>169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546</v>
      </c>
      <c r="H25" s="154">
        <f>H19+H20+H21</f>
        <v>546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1442</v>
      </c>
      <c r="H27" s="154">
        <f>SUM(H28:H30)</f>
        <v>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1442</v>
      </c>
      <c r="H28" s="152">
        <v>91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532</v>
      </c>
      <c r="H31" s="152">
        <v>1351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1974</v>
      </c>
      <c r="H33" s="154">
        <f>H27+H31+H32</f>
        <v>1442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4120</v>
      </c>
      <c r="H36" s="154">
        <f>H25+H17+H33</f>
        <v>3588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1100</v>
      </c>
      <c r="D55" s="155">
        <f>D19+D20+D21+D27+D32+D45+D51+D53+D54</f>
        <v>759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479</v>
      </c>
      <c r="D58" s="151">
        <v>489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153</v>
      </c>
      <c r="D59" s="151">
        <v>123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112</v>
      </c>
      <c r="H61" s="154">
        <f>SUM(H62:H68)</f>
        <v>101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</v>
      </c>
      <c r="H62" s="152">
        <v>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632</v>
      </c>
      <c r="D64" s="155">
        <f>SUM(D58:D63)</f>
        <v>612</v>
      </c>
      <c r="E64" s="237" t="s">
        <v>200</v>
      </c>
      <c r="F64" s="242" t="s">
        <v>201</v>
      </c>
      <c r="G64" s="152">
        <v>52</v>
      </c>
      <c r="H64" s="152">
        <v>36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32</v>
      </c>
      <c r="H66" s="152">
        <v>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12</v>
      </c>
      <c r="H67" s="152">
        <v>1</v>
      </c>
    </row>
    <row r="68" spans="1:8" ht="15">
      <c r="A68" s="235" t="s">
        <v>211</v>
      </c>
      <c r="B68" s="241" t="s">
        <v>212</v>
      </c>
      <c r="C68" s="151">
        <v>564</v>
      </c>
      <c r="D68" s="151">
        <v>431</v>
      </c>
      <c r="E68" s="237" t="s">
        <v>213</v>
      </c>
      <c r="F68" s="242" t="s">
        <v>214</v>
      </c>
      <c r="G68" s="152">
        <v>13</v>
      </c>
      <c r="H68" s="152">
        <v>56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11</v>
      </c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</v>
      </c>
      <c r="D71" s="151">
        <v>3</v>
      </c>
      <c r="E71" s="253" t="s">
        <v>46</v>
      </c>
      <c r="F71" s="273" t="s">
        <v>224</v>
      </c>
      <c r="G71" s="161">
        <f>G59+G60+G61+G69+G70</f>
        <v>123</v>
      </c>
      <c r="H71" s="161">
        <f>H59+H60+H61+H69+H70</f>
        <v>103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24</v>
      </c>
      <c r="D72" s="151">
        <v>23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591</v>
      </c>
      <c r="D75" s="155">
        <f>SUM(D67:D74)</f>
        <v>457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123</v>
      </c>
      <c r="H79" s="162">
        <f>H71+H74+H75+H76</f>
        <v>103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1890</v>
      </c>
      <c r="D88" s="151">
        <v>1839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1904</v>
      </c>
      <c r="D91" s="155">
        <f>SUM(D87:D90)</f>
        <v>1857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16</v>
      </c>
      <c r="D92" s="151">
        <v>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3143</v>
      </c>
      <c r="D93" s="155">
        <f>D64+D75+D84+D91+D92</f>
        <v>2932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4243</v>
      </c>
      <c r="D94" s="164">
        <f>D93+D55</f>
        <v>3691</v>
      </c>
      <c r="E94" s="449" t="s">
        <v>270</v>
      </c>
      <c r="F94" s="289" t="s">
        <v>271</v>
      </c>
      <c r="G94" s="165">
        <f>G36+G39+G55+G79</f>
        <v>4243</v>
      </c>
      <c r="H94" s="165">
        <f>H36+H39+H55+H79</f>
        <v>3691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4" t="s">
        <v>860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6">
      <selection activeCell="C50" sqref="C5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Слънчо АД</v>
      </c>
      <c r="C2" s="589"/>
      <c r="D2" s="589"/>
      <c r="E2" s="589"/>
      <c r="F2" s="576" t="s">
        <v>2</v>
      </c>
      <c r="G2" s="576"/>
      <c r="H2" s="526">
        <f>'справка №1-БАЛАНС'!H3</f>
        <v>814244008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90">
        <f>'справка №1-БАЛАНС'!E5</f>
        <v>40724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1043</v>
      </c>
      <c r="D9" s="46">
        <v>891</v>
      </c>
      <c r="E9" s="298" t="s">
        <v>284</v>
      </c>
      <c r="F9" s="549" t="s">
        <v>285</v>
      </c>
      <c r="G9" s="550">
        <v>1946</v>
      </c>
      <c r="H9" s="550">
        <v>2040</v>
      </c>
    </row>
    <row r="10" spans="1:8" ht="12">
      <c r="A10" s="298" t="s">
        <v>286</v>
      </c>
      <c r="B10" s="299" t="s">
        <v>287</v>
      </c>
      <c r="C10" s="46">
        <v>57</v>
      </c>
      <c r="D10" s="46">
        <v>72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40</v>
      </c>
      <c r="D11" s="46">
        <v>39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252</v>
      </c>
      <c r="D12" s="46">
        <v>255</v>
      </c>
      <c r="E12" s="300" t="s">
        <v>78</v>
      </c>
      <c r="F12" s="549" t="s">
        <v>296</v>
      </c>
      <c r="G12" s="550">
        <v>15</v>
      </c>
      <c r="H12" s="550">
        <v>4</v>
      </c>
    </row>
    <row r="13" spans="1:18" ht="12">
      <c r="A13" s="298" t="s">
        <v>297</v>
      </c>
      <c r="B13" s="299" t="s">
        <v>298</v>
      </c>
      <c r="C13" s="46">
        <v>46</v>
      </c>
      <c r="D13" s="46">
        <v>45</v>
      </c>
      <c r="E13" s="301" t="s">
        <v>51</v>
      </c>
      <c r="F13" s="551" t="s">
        <v>299</v>
      </c>
      <c r="G13" s="548">
        <f>SUM(G9:G12)</f>
        <v>1961</v>
      </c>
      <c r="H13" s="548">
        <f>SUM(H9:H12)</f>
        <v>2044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</v>
      </c>
      <c r="D14" s="46">
        <v>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-41</v>
      </c>
      <c r="D15" s="47">
        <v>34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7</v>
      </c>
      <c r="D16" s="47">
        <v>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1408</v>
      </c>
      <c r="D19" s="49">
        <f>SUM(D9:D15)+D16</f>
        <v>1340</v>
      </c>
      <c r="E19" s="304" t="s">
        <v>316</v>
      </c>
      <c r="F19" s="552" t="s">
        <v>317</v>
      </c>
      <c r="G19" s="550">
        <v>41</v>
      </c>
      <c r="H19" s="550">
        <v>67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>
        <v>1</v>
      </c>
      <c r="H22" s="550">
        <v>10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1</v>
      </c>
      <c r="E24" s="301" t="s">
        <v>103</v>
      </c>
      <c r="F24" s="554" t="s">
        <v>333</v>
      </c>
      <c r="G24" s="548">
        <f>SUM(G19:G23)</f>
        <v>42</v>
      </c>
      <c r="H24" s="548">
        <f>SUM(H19:H23)</f>
        <v>77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</v>
      </c>
      <c r="D26" s="49">
        <f>SUM(D22:D25)</f>
        <v>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1412</v>
      </c>
      <c r="D28" s="50">
        <f>D26+D19</f>
        <v>1343</v>
      </c>
      <c r="E28" s="127" t="s">
        <v>338</v>
      </c>
      <c r="F28" s="554" t="s">
        <v>339</v>
      </c>
      <c r="G28" s="548">
        <f>G13+G15+G24</f>
        <v>2003</v>
      </c>
      <c r="H28" s="548">
        <f>H13+H15+H24</f>
        <v>2121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591</v>
      </c>
      <c r="D30" s="50">
        <f>IF((H28-D28)&gt;0,H28-D28,0)</f>
        <v>778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1412</v>
      </c>
      <c r="D33" s="49">
        <f>D28-D31+D32</f>
        <v>1343</v>
      </c>
      <c r="E33" s="127" t="s">
        <v>352</v>
      </c>
      <c r="F33" s="554" t="s">
        <v>353</v>
      </c>
      <c r="G33" s="53">
        <f>G32-G31+G28</f>
        <v>2003</v>
      </c>
      <c r="H33" s="53">
        <f>H32-H31+H28</f>
        <v>2121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591</v>
      </c>
      <c r="D34" s="50">
        <f>IF((H33-D33)&gt;0,H33-D33,0)</f>
        <v>778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59</v>
      </c>
      <c r="D35" s="49">
        <f>D36+D37+D38</f>
        <v>78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59</v>
      </c>
      <c r="D36" s="46">
        <v>78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532</v>
      </c>
      <c r="D39" s="460">
        <f>+IF((H33-D33-D35)&gt;0,H33-D33-D35,0)</f>
        <v>700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532</v>
      </c>
      <c r="D41" s="52">
        <f>IF(H39=0,IF(D39-D40&gt;0,D39-D40+H40,0),IF(H39-H40&lt;0,H40-H39+D39,0))</f>
        <v>700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2003</v>
      </c>
      <c r="D42" s="53">
        <f>D33+D35+D39</f>
        <v>2121</v>
      </c>
      <c r="E42" s="128" t="s">
        <v>379</v>
      </c>
      <c r="F42" s="129" t="s">
        <v>380</v>
      </c>
      <c r="G42" s="53">
        <f>G39+G33</f>
        <v>2003</v>
      </c>
      <c r="H42" s="53">
        <f>H39+H33</f>
        <v>2121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856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40731</v>
      </c>
      <c r="C48" s="427" t="s">
        <v>381</v>
      </c>
      <c r="D48" s="587" t="s">
        <v>862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 t="s">
        <v>863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Слънчо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40724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2308</v>
      </c>
      <c r="D10" s="54">
        <v>2484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-1685</v>
      </c>
      <c r="D11" s="54">
        <v>-1095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-238</v>
      </c>
      <c r="D13" s="54">
        <v>-243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-220</v>
      </c>
      <c r="D14" s="54">
        <v>-288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-60</v>
      </c>
      <c r="D15" s="54">
        <v>-134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41</v>
      </c>
      <c r="D16" s="54">
        <v>67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-4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10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142</v>
      </c>
      <c r="D20" s="55">
        <f>SUM(D10:D19)</f>
        <v>799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-95</v>
      </c>
      <c r="D22" s="54">
        <v>-83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-95</v>
      </c>
      <c r="D32" s="55">
        <f>SUM(D22:D31)</f>
        <v>-83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-1413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-1413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47</v>
      </c>
      <c r="D43" s="55">
        <f>D42+D32+D20</f>
        <v>-697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1857</v>
      </c>
      <c r="D44" s="132">
        <v>2088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1904</v>
      </c>
      <c r="D45" s="55">
        <f>D44+D43</f>
        <v>1391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1904</v>
      </c>
      <c r="D46" s="56">
        <v>1391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8" t="s">
        <v>862</v>
      </c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78" t="s">
        <v>863</v>
      </c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C36" sqref="C3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Слънчо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40724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1600</v>
      </c>
      <c r="D11" s="58">
        <f>'справка №1-БАЛАНС'!H19</f>
        <v>199</v>
      </c>
      <c r="E11" s="58">
        <f>'справка №1-БАЛАНС'!H20</f>
        <v>178</v>
      </c>
      <c r="F11" s="58">
        <f>'справка №1-БАЛАНС'!H22</f>
        <v>169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1442</v>
      </c>
      <c r="J11" s="58">
        <f>'справка №1-БАЛАНС'!H29+'справка №1-БАЛАНС'!H32</f>
        <v>0</v>
      </c>
      <c r="K11" s="60"/>
      <c r="L11" s="344">
        <f>SUM(C11:K11)</f>
        <v>3588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1600</v>
      </c>
      <c r="D15" s="61">
        <f aca="true" t="shared" si="2" ref="D15:M15">D11+D12</f>
        <v>199</v>
      </c>
      <c r="E15" s="61">
        <f t="shared" si="2"/>
        <v>178</v>
      </c>
      <c r="F15" s="61">
        <f t="shared" si="2"/>
        <v>169</v>
      </c>
      <c r="G15" s="61">
        <f t="shared" si="2"/>
        <v>0</v>
      </c>
      <c r="H15" s="61">
        <f t="shared" si="2"/>
        <v>0</v>
      </c>
      <c r="I15" s="61">
        <f t="shared" si="2"/>
        <v>1442</v>
      </c>
      <c r="J15" s="61">
        <f t="shared" si="2"/>
        <v>0</v>
      </c>
      <c r="K15" s="61">
        <f t="shared" si="2"/>
        <v>0</v>
      </c>
      <c r="L15" s="344">
        <f t="shared" si="1"/>
        <v>3588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532</v>
      </c>
      <c r="J16" s="345">
        <f>+'справка №1-БАЛАНС'!G32</f>
        <v>0</v>
      </c>
      <c r="K16" s="60"/>
      <c r="L16" s="344">
        <f t="shared" si="1"/>
        <v>532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1600</v>
      </c>
      <c r="D29" s="59">
        <f aca="true" t="shared" si="6" ref="D29:M29">D17+D20+D21+D24+D28+D27+D15+D16</f>
        <v>199</v>
      </c>
      <c r="E29" s="59">
        <f t="shared" si="6"/>
        <v>178</v>
      </c>
      <c r="F29" s="59">
        <f t="shared" si="6"/>
        <v>169</v>
      </c>
      <c r="G29" s="59">
        <f t="shared" si="6"/>
        <v>0</v>
      </c>
      <c r="H29" s="59">
        <f t="shared" si="6"/>
        <v>0</v>
      </c>
      <c r="I29" s="59">
        <f t="shared" si="6"/>
        <v>1974</v>
      </c>
      <c r="J29" s="59">
        <f t="shared" si="6"/>
        <v>0</v>
      </c>
      <c r="K29" s="59">
        <f t="shared" si="6"/>
        <v>0</v>
      </c>
      <c r="L29" s="344">
        <f t="shared" si="1"/>
        <v>4120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1600</v>
      </c>
      <c r="D32" s="59">
        <f t="shared" si="7"/>
        <v>199</v>
      </c>
      <c r="E32" s="59">
        <f t="shared" si="7"/>
        <v>178</v>
      </c>
      <c r="F32" s="59">
        <f t="shared" si="7"/>
        <v>169</v>
      </c>
      <c r="G32" s="59">
        <f t="shared" si="7"/>
        <v>0</v>
      </c>
      <c r="H32" s="59">
        <f t="shared" si="7"/>
        <v>0</v>
      </c>
      <c r="I32" s="59">
        <f t="shared" si="7"/>
        <v>1974</v>
      </c>
      <c r="J32" s="59">
        <f t="shared" si="7"/>
        <v>0</v>
      </c>
      <c r="K32" s="59">
        <f t="shared" si="7"/>
        <v>0</v>
      </c>
      <c r="L32" s="344">
        <f t="shared" si="1"/>
        <v>4120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865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3">
      <selection activeCell="B37" sqref="B3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Слънчо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40724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1" t="s">
        <v>528</v>
      </c>
      <c r="R5" s="611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2"/>
      <c r="R6" s="61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678</v>
      </c>
      <c r="E10" s="189">
        <v>5</v>
      </c>
      <c r="F10" s="189"/>
      <c r="G10" s="74">
        <f aca="true" t="shared" si="2" ref="G10:G39">D10+E10-F10</f>
        <v>683</v>
      </c>
      <c r="H10" s="65"/>
      <c r="I10" s="65"/>
      <c r="J10" s="74">
        <f aca="true" t="shared" si="3" ref="J10:J39">G10+H10-I10</f>
        <v>683</v>
      </c>
      <c r="K10" s="65">
        <v>336</v>
      </c>
      <c r="L10" s="65">
        <v>14</v>
      </c>
      <c r="M10" s="65"/>
      <c r="N10" s="74">
        <f aca="true" t="shared" si="4" ref="N10:N39">K10+L10-M10</f>
        <v>350</v>
      </c>
      <c r="O10" s="65"/>
      <c r="P10" s="65"/>
      <c r="Q10" s="74">
        <f t="shared" si="0"/>
        <v>350</v>
      </c>
      <c r="R10" s="74">
        <f t="shared" si="1"/>
        <v>333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1249</v>
      </c>
      <c r="E11" s="189">
        <v>79</v>
      </c>
      <c r="F11" s="189">
        <v>2</v>
      </c>
      <c r="G11" s="74">
        <f t="shared" si="2"/>
        <v>1326</v>
      </c>
      <c r="H11" s="65"/>
      <c r="I11" s="65"/>
      <c r="J11" s="74">
        <f t="shared" si="3"/>
        <v>1326</v>
      </c>
      <c r="K11" s="65">
        <v>1197</v>
      </c>
      <c r="L11" s="65">
        <v>14</v>
      </c>
      <c r="M11" s="65">
        <v>2</v>
      </c>
      <c r="N11" s="74">
        <f t="shared" si="4"/>
        <v>1209</v>
      </c>
      <c r="O11" s="65"/>
      <c r="P11" s="65"/>
      <c r="Q11" s="74">
        <f t="shared" si="0"/>
        <v>1209</v>
      </c>
      <c r="R11" s="74">
        <f t="shared" si="1"/>
        <v>117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291</v>
      </c>
      <c r="E12" s="189"/>
      <c r="F12" s="189"/>
      <c r="G12" s="74">
        <f t="shared" si="2"/>
        <v>291</v>
      </c>
      <c r="H12" s="65"/>
      <c r="I12" s="65"/>
      <c r="J12" s="74">
        <f t="shared" si="3"/>
        <v>291</v>
      </c>
      <c r="K12" s="65">
        <v>179</v>
      </c>
      <c r="L12" s="65">
        <v>6</v>
      </c>
      <c r="M12" s="65"/>
      <c r="N12" s="74">
        <f t="shared" si="4"/>
        <v>185</v>
      </c>
      <c r="O12" s="65"/>
      <c r="P12" s="65"/>
      <c r="Q12" s="74">
        <f t="shared" si="0"/>
        <v>185</v>
      </c>
      <c r="R12" s="74">
        <f t="shared" si="1"/>
        <v>106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195</v>
      </c>
      <c r="E13" s="189">
        <v>8</v>
      </c>
      <c r="F13" s="189"/>
      <c r="G13" s="74">
        <f t="shared" si="2"/>
        <v>203</v>
      </c>
      <c r="H13" s="65"/>
      <c r="I13" s="65"/>
      <c r="J13" s="74">
        <f t="shared" si="3"/>
        <v>203</v>
      </c>
      <c r="K13" s="65">
        <v>161</v>
      </c>
      <c r="L13" s="65">
        <v>4</v>
      </c>
      <c r="M13" s="65"/>
      <c r="N13" s="74">
        <f t="shared" si="4"/>
        <v>165</v>
      </c>
      <c r="O13" s="65"/>
      <c r="P13" s="65"/>
      <c r="Q13" s="74">
        <f t="shared" si="0"/>
        <v>165</v>
      </c>
      <c r="R13" s="74">
        <f t="shared" si="1"/>
        <v>38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102</v>
      </c>
      <c r="E15" s="457">
        <v>367</v>
      </c>
      <c r="F15" s="457">
        <v>78</v>
      </c>
      <c r="G15" s="74">
        <f t="shared" si="2"/>
        <v>391</v>
      </c>
      <c r="H15" s="458"/>
      <c r="I15" s="458"/>
      <c r="J15" s="74">
        <f t="shared" si="3"/>
        <v>391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391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76</v>
      </c>
      <c r="E16" s="189">
        <v>3</v>
      </c>
      <c r="F16" s="189">
        <v>3</v>
      </c>
      <c r="G16" s="74">
        <f t="shared" si="2"/>
        <v>76</v>
      </c>
      <c r="H16" s="65"/>
      <c r="I16" s="65"/>
      <c r="J16" s="74">
        <f t="shared" si="3"/>
        <v>76</v>
      </c>
      <c r="K16" s="65">
        <v>57</v>
      </c>
      <c r="L16" s="65">
        <v>2</v>
      </c>
      <c r="M16" s="65"/>
      <c r="N16" s="74">
        <f t="shared" si="4"/>
        <v>59</v>
      </c>
      <c r="O16" s="65"/>
      <c r="P16" s="65"/>
      <c r="Q16" s="74">
        <f aca="true" t="shared" si="5" ref="Q16:Q25">N16+O16-P16</f>
        <v>59</v>
      </c>
      <c r="R16" s="74">
        <f aca="true" t="shared" si="6" ref="R16:R25">J16-Q16</f>
        <v>17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2689</v>
      </c>
      <c r="E17" s="194">
        <f>SUM(E9:E16)</f>
        <v>462</v>
      </c>
      <c r="F17" s="194">
        <f>SUM(F9:F16)</f>
        <v>83</v>
      </c>
      <c r="G17" s="74">
        <f t="shared" si="2"/>
        <v>3068</v>
      </c>
      <c r="H17" s="75">
        <f>SUM(H9:H16)</f>
        <v>0</v>
      </c>
      <c r="I17" s="75">
        <f>SUM(I9:I16)</f>
        <v>0</v>
      </c>
      <c r="J17" s="74">
        <f t="shared" si="3"/>
        <v>3068</v>
      </c>
      <c r="K17" s="75">
        <f>SUM(K9:K16)</f>
        <v>1930</v>
      </c>
      <c r="L17" s="75">
        <f>SUM(L9:L16)</f>
        <v>40</v>
      </c>
      <c r="M17" s="75">
        <f>SUM(M9:M16)</f>
        <v>2</v>
      </c>
      <c r="N17" s="74">
        <f t="shared" si="4"/>
        <v>1968</v>
      </c>
      <c r="O17" s="75">
        <f>SUM(O9:O16)</f>
        <v>0</v>
      </c>
      <c r="P17" s="75">
        <f>SUM(P9:P16)</f>
        <v>0</v>
      </c>
      <c r="Q17" s="74">
        <f t="shared" si="5"/>
        <v>1968</v>
      </c>
      <c r="R17" s="74">
        <f t="shared" si="6"/>
        <v>1100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2694</v>
      </c>
      <c r="E40" s="438">
        <f>E17+E18+E19+E25+E38+E39</f>
        <v>462</v>
      </c>
      <c r="F40" s="438">
        <f aca="true" t="shared" si="13" ref="F40:R40">F17+F18+F19+F25+F38+F39</f>
        <v>83</v>
      </c>
      <c r="G40" s="438">
        <f t="shared" si="13"/>
        <v>3073</v>
      </c>
      <c r="H40" s="438">
        <f t="shared" si="13"/>
        <v>0</v>
      </c>
      <c r="I40" s="438">
        <f t="shared" si="13"/>
        <v>0</v>
      </c>
      <c r="J40" s="438">
        <f t="shared" si="13"/>
        <v>3073</v>
      </c>
      <c r="K40" s="438">
        <f t="shared" si="13"/>
        <v>1935</v>
      </c>
      <c r="L40" s="438">
        <f t="shared" si="13"/>
        <v>40</v>
      </c>
      <c r="M40" s="438">
        <f t="shared" si="13"/>
        <v>2</v>
      </c>
      <c r="N40" s="438">
        <f t="shared" si="13"/>
        <v>1973</v>
      </c>
      <c r="O40" s="438">
        <f t="shared" si="13"/>
        <v>0</v>
      </c>
      <c r="P40" s="438">
        <f t="shared" si="13"/>
        <v>0</v>
      </c>
      <c r="Q40" s="438">
        <f t="shared" si="13"/>
        <v>1973</v>
      </c>
      <c r="R40" s="438">
        <f t="shared" si="13"/>
        <v>1100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8"/>
      <c r="L44" s="608"/>
      <c r="M44" s="608"/>
      <c r="N44" s="608"/>
      <c r="O44" s="609" t="s">
        <v>867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C87" sqref="C8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Слънчо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40724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564</v>
      </c>
      <c r="D28" s="108">
        <v>564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3</v>
      </c>
      <c r="D32" s="108">
        <v>3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24</v>
      </c>
      <c r="D33" s="105">
        <f>SUM(D34:D37)</f>
        <v>24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24</v>
      </c>
      <c r="D34" s="108">
        <v>24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16</v>
      </c>
      <c r="D38" s="105">
        <f>SUM(D39:D42)</f>
        <v>16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16</v>
      </c>
      <c r="D42" s="108">
        <v>16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607</v>
      </c>
      <c r="D43" s="104">
        <f>D24+D28+D29+D31+D30+D32+D33+D38</f>
        <v>607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607</v>
      </c>
      <c r="D44" s="103">
        <f>D43+D21+D19+D9</f>
        <v>607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</v>
      </c>
      <c r="D71" s="105">
        <f>SUM(D72:D74)</f>
        <v>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3</v>
      </c>
      <c r="D73" s="108">
        <v>3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109</v>
      </c>
      <c r="D85" s="104">
        <f>SUM(D86:D90)+D94</f>
        <v>109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52</v>
      </c>
      <c r="D87" s="108">
        <v>52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32</v>
      </c>
      <c r="D89" s="108">
        <v>32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13</v>
      </c>
      <c r="D90" s="103">
        <f>SUM(D91:D93)</f>
        <v>13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9</v>
      </c>
      <c r="D92" s="108">
        <v>9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4</v>
      </c>
      <c r="D93" s="108">
        <v>4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12</v>
      </c>
      <c r="D94" s="108">
        <v>12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11</v>
      </c>
      <c r="D95" s="108">
        <v>11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123</v>
      </c>
      <c r="D96" s="104">
        <f>D85+D80+D75+D71+D95</f>
        <v>123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123</v>
      </c>
      <c r="D97" s="104">
        <f>D96+D68+D66</f>
        <v>123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4" sqref="A3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Слънчо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40724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27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Слънчо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40724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Root</cp:lastModifiedBy>
  <cp:lastPrinted>2004-04-16T15:23:12Z</cp:lastPrinted>
  <dcterms:created xsi:type="dcterms:W3CDTF">2000-06-29T12:02:40Z</dcterms:created>
  <dcterms:modified xsi:type="dcterms:W3CDTF">2011-07-07T16:26:02Z</dcterms:modified>
  <cp:category/>
  <cp:version/>
  <cp:contentType/>
  <cp:contentStatus/>
</cp:coreProperties>
</file>