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<sst xmlns="http://schemas.openxmlformats.org/spreadsheetml/2006/main" count="1093" uniqueCount="910">
  <si>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</si>
  <si>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</si>
  <si>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</si>
  <si>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</si>
  <si>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</si>
  <si>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</si>
  <si>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</si>
  <si>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</si>
  <si>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</si>
  <si>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</si>
  <si>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</si>
  <si>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</si>
  <si>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</si>
  <si>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</si>
  <si>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</si>
  <si>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</si>
  <si>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</si>
  <si>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</si>
  <si>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</si>
  <si>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</si>
  <si>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</si>
  <si>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</si>
  <si>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</si>
  <si>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</si>
  <si>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</si>
  <si>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</si>
  <si>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</si>
  <si>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</si>
  <si>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</si>
  <si>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</si>
  <si>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</si>
  <si>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</si>
  <si>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</si>
  <si>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</si>
  <si>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</si>
  <si>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</si>
  <si>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</si>
  <si>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</si>
  <si>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</si>
  <si>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</si>
  <si>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</si>
  <si>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</si>
  <si>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</si>
  <si>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</si>
  <si>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</si>
  <si>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</si>
  <si>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</si>
  <si>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</si>
  <si>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</si>
  <si>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</si>
  <si>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</si>
  <si>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</si>
  <si>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</si>
  <si>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</si>
  <si>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</si>
  <si>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</si>
  <si>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</si>
  <si>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</si>
  <si>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</si>
  <si>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</si>
  <si>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</si>
  <si>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</si>
  <si>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</si>
  <si>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</si>
  <si>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</si>
  <si>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</si>
  <si>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</si>
  <si>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</si>
  <si>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</si>
  <si>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</si>
  <si>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</si>
  <si>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</si>
  <si>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</si>
  <si>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</si>
  <si>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</si>
  <si>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</si>
  <si>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</si>
  <si>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</si>
  <si>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</si>
  <si>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</si>
  <si>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</si>
  <si>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</si>
  <si>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</si>
  <si>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</si>
  <si>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</si>
  <si>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</si>
  <si>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</si>
  <si>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</si>
  <si>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</si>
  <si>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</si>
  <si>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</si>
  <si>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</si>
  <si>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</si>
  <si>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</si>
  <si>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</si>
  <si>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</si>
  <si>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</si>
  <si>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</si>
  <si>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</si>
  <si>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</si>
  <si>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</si>
  <si>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</si>
  <si>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</si>
  <si>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</si>
  <si>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</si>
  <si>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</si>
  <si>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</si>
  <si>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</si>
  <si>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</si>
  <si>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</si>
  <si>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</si>
  <si>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</si>
  <si>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</si>
  <si>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</si>
  <si>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</si>
  <si>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</si>
  <si>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</si>
  <si>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</si>
  <si>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</si>
  <si>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</si>
  <si>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</si>
  <si>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</si>
  <si>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</si>
  <si>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</si>
  <si>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</si>
  <si>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</si>
  <si>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</si>
  <si>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</si>
  <si>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</si>
  <si>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</si>
  <si>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</si>
  <si>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</si>
  <si>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</si>
  <si>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</si>
  <si>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</si>
  <si>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</si>
  <si>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</si>
  <si>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</si>
  <si>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</si>
  <si>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</si>
  <si>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</si>
  <si>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</si>
  <si>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</si>
  <si>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</si>
  <si>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</si>
  <si>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</si>
  <si>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</si>
  <si>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</si>
  <si>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</si>
  <si>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</si>
  <si>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</si>
  <si>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</si>
  <si>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</si>
  <si>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</si>
  <si>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</si>
  <si>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</si>
  <si>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</si>
  <si>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</si>
  <si>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</si>
  <si>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</si>
  <si>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</si>
  <si>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</si>
  <si>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</si>
  <si>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</si>
  <si>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</si>
  <si>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</si>
  <si>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</si>
  <si>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</si>
  <si>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</si>
  <si>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</si>
  <si>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</si>
  <si>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</si>
  <si>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</si>
  <si>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</si>
  <si>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</si>
  <si>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</si>
  <si>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</si>
  <si>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</si>
  <si>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</si>
  <si>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</si>
  <si>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</si>
  <si>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</si>
  <si>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</si>
  <si>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</si>
  <si>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</si>
  <si>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</si>
  <si>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</si>
  <si>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</si>
  <si>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</si>
  <si>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</si>
  <si>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</si>
  <si>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</si>
  <si>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</si>
  <si>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</si>
  <si>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</si>
  <si>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</si>
  <si>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</si>
  <si>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</si>
  <si>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</si>
  <si>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</si>
  <si>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</si>
  <si>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</si>
  <si>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</si>
  <si>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</si>
  <si>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</si>
  <si>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</si>
  <si>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</si>
  <si>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</si>
  <si>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</si>
  <si>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</si>
  <si>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</si>
  <si>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</si>
  <si>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</si>
  <si>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</si>
  <si>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</si>
  <si>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</si>
  <si>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</si>
  <si>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</si>
  <si>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</si>
  <si>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</si>
  <si>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</si>
  <si>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</si>
  <si>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</si>
  <si>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</si>
  <si>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</si>
  <si>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</si>
  <si>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</si>
  <si>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</si>
  <si>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</si>
  <si>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</si>
  <si>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</si>
  <si>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</si>
  <si>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</si>
  <si>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</si>
  <si>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</si>
  <si>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</si>
  <si>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</si>
  <si>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</si>
  <si>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</si>
  <si>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</si>
  <si>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</si>
  <si>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</si>
  <si>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</si>
  <si>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</si>
  <si>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</si>
  <si>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</si>
  <si>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</si>
  <si>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</si>
  <si>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</si>
  <si>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</si>
  <si>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</si>
  <si>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</si>
  <si>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</si>
  <si>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</si>
  <si>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</si>
  <si>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</si>
  <si>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</si>
  <si>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</si>
  <si>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</si>
  <si>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</si>
  <si>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</si>
  <si>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</si>
  <si>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</si>
  <si>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</si>
  <si>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</si>
  <si>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</si>
  <si>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</si>
  <si>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</si>
  <si>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</si>
  <si>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</si>
  <si>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</si>
  <si>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</si>
  <si>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</si>
  <si>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</si>
  <si>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</si>
  <si>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</si>
  <si>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</si>
  <si>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</si>
  <si>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</si>
  <si>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</si>
  <si>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</si>
  <si>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</si>
  <si>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</si>
  <si>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</si>
  <si>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</si>
  <si>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</si>
  <si>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</si>
  <si>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</si>
  <si>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</si>
  <si>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</si>
  <si>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</si>
  <si>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</si>
  <si>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</si>
  <si>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</si>
  <si>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</si>
  <si>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</si>
  <si>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</si>
  <si>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</si>
  <si>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</si>
  <si>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</si>
  <si>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</si>
  <si>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</si>
  <si>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</si>
  <si>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</si>
  <si>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</si>
  <si>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</si>
  <si>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</si>
  <si>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</si>
  <si>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</si>
  <si>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</si>
  <si>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</si>
  <si>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</si>
  <si>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</si>
  <si>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</si>
  <si>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</si>
  <si>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</si>
  <si>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</si>
  <si>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</si>
  <si>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</si>
  <si>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</si>
  <si>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</si>
  <si>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</si>
  <si>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</si>
  <si>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</si>
  <si>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</si>
  <si>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</si>
  <si>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</si>
  <si>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</si>
  <si>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</si>
  <si>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</si>
  <si>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</si>
  <si>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</si>
  <si>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</si>
  <si>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</si>
  <si>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</si>
  <si>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</si>
  <si>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</si>
  <si>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</si>
  <si>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</si>
  <si>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</si>
  <si>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</si>
  <si>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</si>
  <si>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</si>
  <si>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</si>
  <si>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</si>
  <si>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</si>
  <si>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</si>
  <si>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</si>
  <si>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</si>
  <si>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</si>
  <si>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</si>
  <si>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</si>
  <si>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</si>
  <si>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</si>
  <si>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</si>
  <si>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</si>
  <si>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</si>
  <si>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</si>
  <si>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</si>
  <si>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</si>
  <si>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</si>
  <si>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</si>
  <si>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</si>
  <si>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</si>
  <si>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</si>
  <si>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</si>
  <si>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</si>
  <si>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</si>
  <si>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</si>
  <si>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</si>
  <si>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</si>
  <si>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</si>
  <si>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</si>
  <si>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</si>
  <si>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</si>
  <si>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</si>
  <si>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</si>
  <si>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</si>
  <si>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</si>
  <si>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</si>
  <si>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</si>
  <si>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</si>
  <si>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</si>
  <si>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</si>
  <si>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</si>
  <si>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</si>
  <si>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</si>
  <si>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</si>
  <si>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</si>
  <si>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</si>
  <si>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</si>
  <si>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</si>
  <si>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</si>
  <si>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</si>
  <si>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</si>
  <si>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</si>
  <si>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</si>
  <si>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</si>
  <si>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</si>
  <si>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</si>
  <si>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</si>
  <si>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</si>
  <si>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</si>
  <si>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</si>
  <si>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</si>
  <si>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</si>
  <si>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</si>
  <si>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</si>
  <si>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</si>
  <si>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</si>
  <si>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</si>
  <si>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</si>
  <si>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</si>
  <si>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</si>
  <si>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</si>
  <si>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</si>
  <si>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</si>
  <si>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</si>
  <si>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</si>
  <si>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</si>
  <si>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</si>
  <si>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</si>
  <si>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</si>
  <si>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</si>
  <si>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</si>
  <si>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</si>
  <si>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</si>
  <si>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</si>
  <si>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</si>
  <si>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</si>
  <si>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</si>
  <si>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</si>
  <si>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</si>
  <si>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</si>
  <si>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</si>
  <si>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</si>
  <si>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</si>
  <si>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</si>
  <si>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</si>
  <si>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</si>
  <si>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</si>
  <si>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</si>
  <si>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</si>
  <si>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</si>
  <si>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</si>
  <si>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</si>
  <si>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</si>
  <si>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</si>
  <si>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</si>
  <si>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</si>
  <si>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</si>
  <si>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</si>
  <si>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</si>
  <si>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</si>
  <si>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</si>
  <si>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</si>
  <si>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</si>
  <si>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</si>
  <si>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</si>
  <si>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</si>
  <si>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</si>
  <si>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</si>
  <si>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</si>
  <si>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</si>
  <si>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</si>
  <si>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</si>
  <si>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</si>
  <si>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</si>
  <si>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</si>
  <si>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</si>
  <si>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</si>
  <si>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</si>
  <si>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</si>
  <si>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</si>
  <si>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</si>
  <si>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</si>
  <si>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</si>
  <si>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</si>
  <si>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</si>
  <si>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</si>
  <si>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</si>
  <si>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</si>
  <si>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</si>
  <si>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</si>
  <si>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</si>
  <si>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</si>
  <si>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</si>
  <si>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</si>
  <si>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</si>
  <si>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</si>
  <si>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</si>
  <si>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</si>
  <si>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</si>
  <si>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</si>
  <si>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</si>
  <si>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</si>
  <si>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</si>
  <si>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</si>
  <si>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</si>
  <si>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</si>
  <si>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</si>
  <si>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</si>
  <si>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</si>
  <si>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</si>
  <si>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</si>
  <si>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</si>
  <si>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</si>
  <si>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</si>
  <si>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</si>
  <si>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</si>
  <si>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</si>
  <si>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</si>
  <si>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</si>
  <si>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</si>
  <si>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</si>
  <si>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</si>
  <si>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</si>
  <si>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</si>
  <si>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</si>
  <si>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</si>
  <si>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</si>
  <si>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</si>
  <si>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</si>
  <si>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</si>
  <si>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</si>
  <si>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</si>
  <si>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</si>
  <si>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</si>
  <si>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</si>
  <si>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</si>
  <si>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</si>
  <si>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</si>
  <si>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</si>
  <si>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</si>
  <si>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</si>
  <si>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</si>
  <si>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</si>
  <si>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</si>
  <si>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</si>
  <si>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</si>
  <si>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</si>
  <si>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</si>
  <si>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</si>
  <si>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</si>
  <si>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</si>
  <si>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</si>
  <si>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</si>
  <si>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</si>
  <si>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</si>
  <si>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</si>
  <si>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</si>
  <si>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</si>
  <si>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</si>
  <si>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</si>
  <si>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</si>
  <si>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</si>
  <si>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</si>
  <si>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</si>
  <si>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</si>
  <si>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</si>
  <si>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</si>
  <si>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</si>
  <si>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</si>
  <si>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</si>
  <si>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</si>
  <si>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</si>
  <si>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</si>
  <si>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</si>
  <si>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</si>
  <si>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</si>
  <si>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</si>
  <si>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</si>
  <si>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</si>
  <si>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</si>
  <si>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</si>
  <si>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</si>
  <si>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</si>
  <si>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</si>
  <si>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</si>
  <si>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</si>
  <si>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</si>
  <si>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</si>
  <si>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</si>
  <si>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</si>
  <si>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</si>
  <si>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</si>
  <si>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</si>
  <si>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</si>
  <si>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</si>
  <si>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</si>
  <si>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</si>
  <si>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</si>
  <si>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</si>
  <si>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</si>
  <si>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</si>
  <si>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</si>
  <si>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</si>
  <si>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</si>
  <si>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</si>
  <si>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</si>
  <si>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</si>
  <si>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</si>
  <si>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</si>
  <si>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</si>
  <si>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</si>
  <si>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</si>
  <si>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</si>
  <si>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</si>
  <si>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</si>
  <si>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</si>
  <si>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</si>
  <si>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</si>
  <si>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</si>
  <si>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</si>
  <si>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</si>
  <si>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</si>
  <si>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</si>
  <si>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</si>
  <si>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</si>
  <si>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</si>
  <si>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</si>
  <si>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</si>
  <si>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</si>
  <si>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</si>
  <si>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</si>
  <si>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</si>
  <si>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</si>
  <si>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</si>
  <si>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</si>
  <si>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</si>
  <si>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</si>
  <si>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</si>
  <si>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</si>
  <si>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</si>
  <si>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</si>
  <si>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</si>
  <si>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</si>
  <si>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</si>
  <si>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</si>
  <si>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</si>
  <si>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</si>
  <si>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</si>
  <si>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</si>
  <si>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</si>
  <si>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</si>
  <si>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</si>
  <si>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</si>
  <si>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</si>
  <si>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</si>
  <si>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</si>
  <si>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</si>
  <si>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</si>
  <si>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</si>
  <si>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</si>
  <si>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</si>
  <si>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</si>
  <si>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</si>
  <si>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</si>
  <si>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</si>
  <si>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</si>
  <si>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</si>
  <si>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</si>
  <si>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</si>
  <si>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</si>
  <si>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</si>
  <si>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</si>
  <si>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</si>
  <si>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</si>
  <si>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</si>
  <si>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</si>
  <si>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</si>
  <si>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</si>
  <si>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</si>
  <si>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</si>
  <si>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</si>
  <si>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</si>
  <si>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</si>
  <si>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</si>
  <si>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</si>
  <si>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</si>
  <si>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</si>
  <si>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</si>
  <si>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</si>
  <si>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</si>
  <si>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</si>
  <si>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</si>
  <si>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</si>
  <si>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</si>
  <si>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</si>
  <si>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</si>
  <si>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</si>
  <si>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</si>
  <si>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</si>
  <si>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</si>
  <si>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</si>
  <si>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</si>
  <si>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</si>
  <si>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</si>
  <si>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</si>
  <si>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</si>
  <si>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</si>
  <si>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</si>
  <si>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</si>
  <si>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</si>
  <si>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</si>
  <si>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</si>
  <si>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</si>
  <si>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</si>
  <si>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</si>
  <si>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</si>
  <si>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</si>
  <si>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</si>
  <si>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</si>
  <si>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</si>
  <si>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</si>
  <si>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</si>
  <si>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</si>
  <si>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</si>
  <si>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</si>
  <si>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</si>
  <si>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</si>
  <si>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</si>
  <si>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</si>
  <si>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</si>
  <si>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</si>
  <si>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</si>
  <si>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</si>
  <si>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</si>
  <si>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</si>
  <si>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</si>
  <si>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</si>
  <si>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</si>
  <si>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</si>
  <si>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</si>
  <si>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</si>
  <si>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</si>
  <si>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</si>
  <si>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</si>
  <si>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</si>
  <si>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</si>
  <si>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</si>
  <si>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</si>
  <si>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</si>
  <si>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</si>
  <si>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</si>
  <si>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</si>
  <si>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</si>
  <si>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</si>
  <si>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</si>
  <si>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</si>
  <si>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</si>
  <si>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</si>
  <si>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</si>
  <si>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</si>
  <si>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</si>
  <si>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</si>
  <si>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</si>
  <si>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</si>
  <si>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</si>
  <si>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</si>
  <si>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</si>
  <si>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</si>
  <si>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</si>
  <si>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</si>
  <si>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</si>
  <si>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</si>
  <si>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</si>
  <si>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</si>
  <si>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</si>
  <si>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</si>
  <si>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</si>
  <si>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</si>
  <si>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</si>
  <si>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</si>
  <si>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</si>
  <si>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</si>
  <si>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</si>
  <si>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</si>
  <si>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</si>
  <si>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</si>
  <si>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</si>
  <si>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</si>
  <si>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</si>
  <si>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</si>
  <si>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</si>
  <si>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</si>
  <si>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</si>
  <si>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</si>
  <si>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</si>
  <si>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</si>
  <si>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</si>
  <si>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</si>
  <si>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</si>
  <si>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</si>
  <si>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</si>
  <si>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</si>
  <si>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</si>
  <si>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</si>
  <si>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</si>
  <si>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</si>
  <si>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</si>
  <si>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</si>
  <si>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</si>
  <si>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</si>
  <si>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</si>
  <si>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</si>
  <si>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</si>
  <si>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</si>
  <si>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</si>
  <si>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</si>
  <si>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</si>
  <si>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</si>
  <si>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</si>
  <si>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</si>
  <si>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</si>
  <si>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</si>
  <si>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</si>
  <si>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</si>
  <si>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</si>
  <si>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</si>
  <si>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</si>
  <si>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</si>
  <si>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</si>
  <si>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</si>
  <si>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</si>
  <si>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</si>
  <si>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</si>
  <si>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</si>
  <si>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</si>
  <si>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</si>
  <si>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</si>
  <si>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</si>
  <si>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</si>
  <si>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</si>
  <si>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</si>
  <si>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</si>
  <si>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</si>
  <si>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</si>
  <si>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</si>
  <si>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</si>
  <si>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</si>
  <si>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</si>
  <si>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</si>
  <si>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</si>
  <si>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</si>
  <si>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</si>
  <si>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</si>
  <si>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</si>
  <si>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</si>
  <si>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</si>
  <si>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</si>
  <si>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</si>
  <si>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</si>
  <si>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</si>
  <si>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</si>
  <si>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</si>
  <si>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</si>
  <si>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</si>
  <si>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</si>
  <si>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</si>
  <si>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</si>
  <si>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1."Технопак" АД Пловдив</t>
  </si>
  <si>
    <t>2."Оптела Оптични технологии" АД Пловдив</t>
  </si>
  <si>
    <t>3."Смолян" АД Смолян</t>
  </si>
  <si>
    <t>4."Юндола 92" ООД</t>
  </si>
  <si>
    <t>5. "ЗММ Металик" АД Пазарджик</t>
  </si>
  <si>
    <t>6. "Юндола 91" АД Велинград</t>
  </si>
  <si>
    <t>7. "Домостроене-1" АД Пловдив</t>
  </si>
  <si>
    <t>8. "Ириа" ООД</t>
  </si>
  <si>
    <t>9. "Тетрахедрон Юроп" ООД</t>
  </si>
  <si>
    <t>10. "Атлас Юнион" ЕООД пловдив</t>
  </si>
  <si>
    <t>11. "Трансмобил-21" ООД Пловдив</t>
  </si>
  <si>
    <t>13. "Популярна каса 95" АД - Пловдив</t>
  </si>
  <si>
    <t>1. "Феникс-Юг" АД - Пловдив</t>
  </si>
  <si>
    <t>2. "Бук-Гурково" Гурково</t>
  </si>
  <si>
    <t>3. "Възход" АД Пловдив</t>
  </si>
  <si>
    <t>4. "Силикат Керам"АД Пловдив</t>
  </si>
  <si>
    <t>5. "Бронз ТМ" АД Г- Оряховица</t>
  </si>
  <si>
    <t>6. "Магистрали" АД - В. Търново</t>
  </si>
  <si>
    <t>7. "Арбанаси" АД - В- Търново</t>
  </si>
  <si>
    <t>8. "ВТП Хебър" АД - Пловди</t>
  </si>
  <si>
    <t>9. "Галус" АД - Хасково</t>
  </si>
  <si>
    <t>10. "Агроелмонтстрой" АД - Русе</t>
  </si>
  <si>
    <t>11. "Русалка" АД - В. Търново</t>
  </si>
  <si>
    <t>12. "Унимаш" АД - В. Търново</t>
  </si>
  <si>
    <t>13. "Елтек" АД - Бяла</t>
  </si>
  <si>
    <t>14. "Унимаш 99" АД - В. Търново</t>
  </si>
  <si>
    <t>15. "Балкан Виндстар" АД</t>
  </si>
  <si>
    <t>1. "МАРС МБ" АД - Смолян</t>
  </si>
  <si>
    <t>2. "Аугуста 91" - Хисар</t>
  </si>
  <si>
    <t>3. "Карнота" АД - Карнобат</t>
  </si>
  <si>
    <t>8.ПЧБ "Надежда" - Пловдив</t>
  </si>
  <si>
    <t>4. "Транстрой" АД - Пловдив</t>
  </si>
  <si>
    <t>5. "Транстрой" АД - Варна</t>
  </si>
  <si>
    <t>6. "Пазарджик БТ" АД - Пазарджик</t>
  </si>
  <si>
    <t>7. "П О Ф" АД - Пловдив</t>
  </si>
  <si>
    <t xml:space="preserve">12. "Орфей 22" АД </t>
  </si>
  <si>
    <t>КОНСОЛИДИРАН</t>
  </si>
  <si>
    <t xml:space="preserve"> Ръководител:</t>
  </si>
  <si>
    <t xml:space="preserve">Дата на съставяне:   </t>
  </si>
  <si>
    <t>Дата на съставяне:</t>
  </si>
  <si>
    <t>"ОПТЕЛА - ОПТИЧНИ ТЕХНОЛОГИИ" АД</t>
  </si>
  <si>
    <t>/Атлас Юнион ЕООД/</t>
  </si>
  <si>
    <t xml:space="preserve">/П. Стайков/ </t>
  </si>
  <si>
    <t xml:space="preserve">                      /Атлас Юнион ЕООД/</t>
  </si>
  <si>
    <t xml:space="preserve">                       /П. Стайков/</t>
  </si>
  <si>
    <t>/П. Стайков/</t>
  </si>
  <si>
    <t xml:space="preserve">Дата  на съставяне: 5.08.2008                                                                                                                   </t>
  </si>
  <si>
    <t>Дата на съставяне:15.02.2008</t>
  </si>
  <si>
    <t xml:space="preserve">Дата на съставяне:15.02.2008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</si>
</sst>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11" fillId="0" borderId="0" xfId="29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28" applyNumberFormat="1" applyFont="1" applyAlignment="1" applyProtection="1">
      <alignment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D80">
      <selection activeCell="D29" sqref="D2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901</v>
      </c>
      <c r="F3" s="217" t="s">
        <v>2</v>
      </c>
      <c r="G3" s="172"/>
      <c r="H3" s="461">
        <v>825397012</v>
      </c>
    </row>
    <row r="4" spans="1:8" ht="15">
      <c r="A4" s="583" t="s">
        <v>3</v>
      </c>
      <c r="B4" s="587"/>
      <c r="C4" s="587"/>
      <c r="D4" s="587"/>
      <c r="E4" s="504" t="s">
        <v>897</v>
      </c>
      <c r="F4" s="585" t="s">
        <v>4</v>
      </c>
      <c r="G4" s="586"/>
      <c r="H4" s="461" t="s">
        <v>159</v>
      </c>
    </row>
    <row r="5" spans="1:8" ht="15">
      <c r="A5" s="583" t="s">
        <v>5</v>
      </c>
      <c r="B5" s="584"/>
      <c r="C5" s="584"/>
      <c r="D5" s="584"/>
      <c r="E5" s="505">
        <v>39813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577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</v>
      </c>
      <c r="D11" s="151">
        <v>11</v>
      </c>
      <c r="E11" s="237" t="s">
        <v>22</v>
      </c>
      <c r="F11" s="242" t="s">
        <v>23</v>
      </c>
      <c r="G11" s="152">
        <v>9135</v>
      </c>
      <c r="H11" s="152">
        <v>315</v>
      </c>
    </row>
    <row r="12" spans="1:8" ht="15">
      <c r="A12" s="235" t="s">
        <v>24</v>
      </c>
      <c r="B12" s="241" t="s">
        <v>25</v>
      </c>
      <c r="C12" s="151">
        <v>86</v>
      </c>
      <c r="D12" s="151">
        <v>69</v>
      </c>
      <c r="E12" s="237" t="s">
        <v>26</v>
      </c>
      <c r="F12" s="242" t="s">
        <v>27</v>
      </c>
      <c r="G12" s="153">
        <v>9135</v>
      </c>
      <c r="H12" s="153">
        <v>315</v>
      </c>
    </row>
    <row r="13" spans="1:8" ht="15">
      <c r="A13" s="235" t="s">
        <v>28</v>
      </c>
      <c r="B13" s="241" t="s">
        <v>29</v>
      </c>
      <c r="C13" s="151">
        <v>331</v>
      </c>
      <c r="D13" s="151">
        <v>150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576</v>
      </c>
      <c r="D14" s="151">
        <v>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143</v>
      </c>
      <c r="D15" s="151">
        <v>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34</v>
      </c>
      <c r="D16" s="151">
        <v>40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293</v>
      </c>
      <c r="D17" s="151">
        <v>167</v>
      </c>
      <c r="E17" s="243" t="s">
        <v>46</v>
      </c>
      <c r="F17" s="245" t="s">
        <v>47</v>
      </c>
      <c r="G17" s="154">
        <f>G11+G14+G15+G16</f>
        <v>9135</v>
      </c>
      <c r="H17" s="154">
        <f>H11+H14+H15+H16</f>
        <v>315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1478</v>
      </c>
      <c r="D19" s="155">
        <f>SUM(D11:D18)</f>
        <v>440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12557</v>
      </c>
      <c r="D20" s="151">
        <v>12557</v>
      </c>
      <c r="E20" s="237" t="s">
        <v>57</v>
      </c>
      <c r="F20" s="242" t="s">
        <v>58</v>
      </c>
      <c r="G20" s="158">
        <v>16</v>
      </c>
      <c r="H20" s="158">
        <v>16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3361</v>
      </c>
      <c r="H21" s="156">
        <f>SUM(H22:H24)</f>
        <v>3360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26</v>
      </c>
      <c r="H22" s="152">
        <v>25</v>
      </c>
    </row>
    <row r="23" spans="1:13" ht="15">
      <c r="A23" s="235" t="s">
        <v>66</v>
      </c>
      <c r="B23" s="241" t="s">
        <v>67</v>
      </c>
      <c r="C23" s="151">
        <v>1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3335</v>
      </c>
      <c r="H24" s="152">
        <v>3335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3377</v>
      </c>
      <c r="H25" s="154">
        <f>H19+H20+H21</f>
        <v>3376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233</v>
      </c>
      <c r="H27" s="154">
        <f>SUM(H28:H30)</f>
        <v>-67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328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-95</v>
      </c>
      <c r="H29" s="316">
        <v>-67</v>
      </c>
      <c r="M29" s="157"/>
    </row>
    <row r="30" spans="1:8" ht="15">
      <c r="A30" s="235" t="s">
        <v>90</v>
      </c>
      <c r="B30" s="241" t="s">
        <v>91</v>
      </c>
      <c r="C30" s="151">
        <v>231</v>
      </c>
      <c r="D30" s="151">
        <v>62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625</v>
      </c>
      <c r="H31" s="152">
        <v>9119</v>
      </c>
      <c r="M31" s="157"/>
    </row>
    <row r="32" spans="1:15" ht="15">
      <c r="A32" s="235" t="s">
        <v>98</v>
      </c>
      <c r="B32" s="250" t="s">
        <v>99</v>
      </c>
      <c r="C32" s="155">
        <f>C30+C31</f>
        <v>231</v>
      </c>
      <c r="D32" s="155">
        <f>D30+D31</f>
        <v>62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858</v>
      </c>
      <c r="H33" s="154">
        <f>H27+H31+H32</f>
        <v>9052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712</v>
      </c>
      <c r="D34" s="155">
        <f>SUM(D35:D38)</f>
        <v>40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13370</v>
      </c>
      <c r="H36" s="154">
        <f>H25+H17+H33</f>
        <v>12743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>
        <v>38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712</v>
      </c>
      <c r="D38" s="151">
        <v>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953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610</v>
      </c>
      <c r="H43" s="152">
        <v>182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712</v>
      </c>
      <c r="D45" s="155">
        <f>D34+D39+D44</f>
        <v>40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318</v>
      </c>
      <c r="H46" s="152"/>
    </row>
    <row r="47" spans="1:13" ht="15">
      <c r="A47" s="235" t="s">
        <v>143</v>
      </c>
      <c r="B47" s="241" t="s">
        <v>144</v>
      </c>
      <c r="C47" s="151">
        <v>230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288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1216</v>
      </c>
      <c r="H49" s="154">
        <f>SUM(H43:H48)</f>
        <v>182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11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241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1014</v>
      </c>
      <c r="H53" s="152">
        <v>1014</v>
      </c>
    </row>
    <row r="54" spans="1:8" ht="15">
      <c r="A54" s="235" t="s">
        <v>166</v>
      </c>
      <c r="B54" s="249" t="s">
        <v>167</v>
      </c>
      <c r="C54" s="151">
        <v>1</v>
      </c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15225</v>
      </c>
      <c r="D55" s="155">
        <f>D19+D20+D21+D27+D32+D45+D51+D53+D54</f>
        <v>13100</v>
      </c>
      <c r="E55" s="237" t="s">
        <v>172</v>
      </c>
      <c r="F55" s="261" t="s">
        <v>173</v>
      </c>
      <c r="G55" s="154">
        <f>G49+G51+G52+G53+G54</f>
        <v>2230</v>
      </c>
      <c r="H55" s="154">
        <f>H49+H51+H52+H53+H54</f>
        <v>1196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56</v>
      </c>
      <c r="D58" s="151">
        <v>55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48</v>
      </c>
      <c r="D59" s="151">
        <v>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47</v>
      </c>
      <c r="D60" s="151">
        <v>13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1876</v>
      </c>
      <c r="D61" s="151">
        <v>1522</v>
      </c>
      <c r="E61" s="243" t="s">
        <v>189</v>
      </c>
      <c r="F61" s="272" t="s">
        <v>190</v>
      </c>
      <c r="G61" s="154">
        <f>SUM(G62:G68)</f>
        <v>3354</v>
      </c>
      <c r="H61" s="154">
        <f>SUM(H62:H68)</f>
        <v>1292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1398</v>
      </c>
      <c r="H62" s="152">
        <v>183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18</v>
      </c>
      <c r="H63" s="152">
        <v>82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2027</v>
      </c>
      <c r="D64" s="155">
        <f>SUM(D58:D63)</f>
        <v>1599</v>
      </c>
      <c r="E64" s="237" t="s">
        <v>200</v>
      </c>
      <c r="F64" s="242" t="s">
        <v>201</v>
      </c>
      <c r="G64" s="152">
        <v>654</v>
      </c>
      <c r="H64" s="152">
        <v>191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399</v>
      </c>
      <c r="H65" s="152">
        <v>339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465</v>
      </c>
      <c r="H66" s="152">
        <v>304</v>
      </c>
    </row>
    <row r="67" spans="1:8" ht="15">
      <c r="A67" s="235" t="s">
        <v>207</v>
      </c>
      <c r="B67" s="241" t="s">
        <v>208</v>
      </c>
      <c r="C67" s="151">
        <v>630</v>
      </c>
      <c r="D67" s="151">
        <v>444</v>
      </c>
      <c r="E67" s="237" t="s">
        <v>209</v>
      </c>
      <c r="F67" s="242" t="s">
        <v>210</v>
      </c>
      <c r="G67" s="152">
        <v>138</v>
      </c>
      <c r="H67" s="152">
        <v>118</v>
      </c>
    </row>
    <row r="68" spans="1:8" ht="15">
      <c r="A68" s="235" t="s">
        <v>211</v>
      </c>
      <c r="B68" s="241" t="s">
        <v>212</v>
      </c>
      <c r="C68" s="151">
        <v>1591</v>
      </c>
      <c r="D68" s="151">
        <v>140</v>
      </c>
      <c r="E68" s="237" t="s">
        <v>213</v>
      </c>
      <c r="F68" s="242" t="s">
        <v>214</v>
      </c>
      <c r="G68" s="152">
        <v>282</v>
      </c>
      <c r="H68" s="152">
        <v>75</v>
      </c>
    </row>
    <row r="69" spans="1:8" ht="15">
      <c r="A69" s="235" t="s">
        <v>215</v>
      </c>
      <c r="B69" s="241" t="s">
        <v>216</v>
      </c>
      <c r="C69" s="151">
        <v>69</v>
      </c>
      <c r="D69" s="151">
        <v>51</v>
      </c>
      <c r="E69" s="251" t="s">
        <v>78</v>
      </c>
      <c r="F69" s="242" t="s">
        <v>217</v>
      </c>
      <c r="G69" s="152">
        <v>397</v>
      </c>
      <c r="H69" s="152">
        <v>341</v>
      </c>
    </row>
    <row r="70" spans="1:8" ht="15">
      <c r="A70" s="235" t="s">
        <v>218</v>
      </c>
      <c r="B70" s="241" t="s">
        <v>219</v>
      </c>
      <c r="C70" s="151">
        <v>67</v>
      </c>
      <c r="D70" s="151">
        <v>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/>
      <c r="E71" s="253" t="s">
        <v>46</v>
      </c>
      <c r="F71" s="273" t="s">
        <v>224</v>
      </c>
      <c r="G71" s="161">
        <f>G59+G60+G61+G69+G70</f>
        <v>3751</v>
      </c>
      <c r="H71" s="161">
        <f>H59+H60+H61+H69+H70</f>
        <v>1633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151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392</v>
      </c>
      <c r="D74" s="151">
        <v>227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2902</v>
      </c>
      <c r="D75" s="155">
        <f>SUM(D67:D74)</f>
        <v>871</v>
      </c>
      <c r="E75" s="251" t="s">
        <v>160</v>
      </c>
      <c r="F75" s="245" t="s">
        <v>234</v>
      </c>
      <c r="G75" s="152">
        <v>2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3753</v>
      </c>
      <c r="H79" s="162">
        <f>H71+H74+H75+H76</f>
        <v>1633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33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33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77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39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116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5081</v>
      </c>
      <c r="D93" s="155">
        <f>D64+D75+D84+D91+D92</f>
        <v>2472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20306</v>
      </c>
      <c r="D94" s="164">
        <f>D93+D55</f>
        <v>15572</v>
      </c>
      <c r="E94" s="449" t="s">
        <v>270</v>
      </c>
      <c r="F94" s="289" t="s">
        <v>271</v>
      </c>
      <c r="G94" s="165">
        <f>G36+G39+G55+G79</f>
        <v>20306</v>
      </c>
      <c r="H94" s="165">
        <f>H36+H39+H55+H79</f>
        <v>15572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908</v>
      </c>
      <c r="B98" s="432"/>
      <c r="C98" s="582" t="s">
        <v>381</v>
      </c>
      <c r="D98" s="582"/>
      <c r="E98" s="582"/>
      <c r="G98" s="428" t="s">
        <v>898</v>
      </c>
      <c r="H98" s="172"/>
      <c r="M98" s="157"/>
    </row>
    <row r="99" spans="3:8" ht="15" customHeight="1">
      <c r="C99" s="45"/>
      <c r="D99" s="1" t="s">
        <v>902</v>
      </c>
      <c r="G99" s="212" t="s">
        <v>159</v>
      </c>
      <c r="H99" s="425" t="s">
        <v>906</v>
      </c>
    </row>
    <row r="100" spans="1:8" ht="12.75">
      <c r="A100" s="173"/>
      <c r="B100" s="173"/>
      <c r="H100" s="169"/>
    </row>
    <row r="101" spans="3:5" ht="12.75">
      <c r="C101" s="428"/>
      <c r="D101" s="425"/>
      <c r="E101" s="560"/>
    </row>
    <row r="102" spans="3:5" ht="12.75">
      <c r="C102" s="425"/>
      <c r="E102" s="560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D42" sqref="D4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"ОПТЕЛА - ОПТИЧНИ ТЕХНОЛОГИИ" АД</v>
      </c>
      <c r="C2" s="590"/>
      <c r="D2" s="590"/>
      <c r="E2" s="590"/>
      <c r="F2" s="578" t="s">
        <v>2</v>
      </c>
      <c r="G2" s="578"/>
      <c r="H2" s="526">
        <f>'справка №1-БАЛАНС'!H3</f>
        <v>825397012</v>
      </c>
    </row>
    <row r="3" spans="1:8" ht="15">
      <c r="A3" s="467" t="s">
        <v>274</v>
      </c>
      <c r="B3" s="590" t="str">
        <f>'справка №1-БАЛАНС'!E4</f>
        <v>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1">
        <f>'справка №1-БАЛАНС'!E5</f>
        <v>39813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1053</v>
      </c>
      <c r="D9" s="46">
        <v>244</v>
      </c>
      <c r="E9" s="298" t="s">
        <v>284</v>
      </c>
      <c r="F9" s="549" t="s">
        <v>285</v>
      </c>
      <c r="G9" s="550">
        <v>1487</v>
      </c>
      <c r="H9" s="550">
        <v>304</v>
      </c>
    </row>
    <row r="10" spans="1:8" ht="12">
      <c r="A10" s="298" t="s">
        <v>286</v>
      </c>
      <c r="B10" s="299" t="s">
        <v>287</v>
      </c>
      <c r="C10" s="46">
        <v>1372</v>
      </c>
      <c r="D10" s="46">
        <v>275</v>
      </c>
      <c r="E10" s="298" t="s">
        <v>288</v>
      </c>
      <c r="F10" s="549" t="s">
        <v>289</v>
      </c>
      <c r="G10" s="550">
        <v>25</v>
      </c>
      <c r="H10" s="550">
        <v>17</v>
      </c>
    </row>
    <row r="11" spans="1:8" ht="12">
      <c r="A11" s="298" t="s">
        <v>290</v>
      </c>
      <c r="B11" s="299" t="s">
        <v>291</v>
      </c>
      <c r="C11" s="46">
        <v>159</v>
      </c>
      <c r="D11" s="46">
        <v>67</v>
      </c>
      <c r="E11" s="300" t="s">
        <v>292</v>
      </c>
      <c r="F11" s="549" t="s">
        <v>293</v>
      </c>
      <c r="G11" s="550">
        <v>283</v>
      </c>
      <c r="H11" s="550">
        <v>43</v>
      </c>
    </row>
    <row r="12" spans="1:8" ht="12">
      <c r="A12" s="298" t="s">
        <v>294</v>
      </c>
      <c r="B12" s="299" t="s">
        <v>295</v>
      </c>
      <c r="C12" s="46">
        <v>631</v>
      </c>
      <c r="D12" s="46">
        <v>79</v>
      </c>
      <c r="E12" s="300" t="s">
        <v>78</v>
      </c>
      <c r="F12" s="549" t="s">
        <v>296</v>
      </c>
      <c r="G12" s="550">
        <v>3151</v>
      </c>
      <c r="H12" s="550">
        <v>10467</v>
      </c>
    </row>
    <row r="13" spans="1:18" ht="12">
      <c r="A13" s="298" t="s">
        <v>297</v>
      </c>
      <c r="B13" s="299" t="s">
        <v>298</v>
      </c>
      <c r="C13" s="46">
        <v>124</v>
      </c>
      <c r="D13" s="46">
        <v>16</v>
      </c>
      <c r="E13" s="301" t="s">
        <v>51</v>
      </c>
      <c r="F13" s="551" t="s">
        <v>299</v>
      </c>
      <c r="G13" s="548">
        <f>SUM(G9:G12)</f>
        <v>4946</v>
      </c>
      <c r="H13" s="548">
        <f>SUM(H9:H12)</f>
        <v>10831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211</v>
      </c>
      <c r="D14" s="46">
        <v>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-52</v>
      </c>
      <c r="D15" s="47">
        <v>-91</v>
      </c>
      <c r="E15" s="296" t="s">
        <v>304</v>
      </c>
      <c r="F15" s="554" t="s">
        <v>305</v>
      </c>
      <c r="G15" s="550">
        <v>65</v>
      </c>
      <c r="H15" s="550"/>
    </row>
    <row r="16" spans="1:8" ht="12">
      <c r="A16" s="298" t="s">
        <v>306</v>
      </c>
      <c r="B16" s="299" t="s">
        <v>307</v>
      </c>
      <c r="C16" s="47">
        <v>223</v>
      </c>
      <c r="D16" s="47">
        <v>75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3721</v>
      </c>
      <c r="D19" s="49">
        <f>SUM(D9:D15)+D16</f>
        <v>669</v>
      </c>
      <c r="E19" s="304" t="s">
        <v>316</v>
      </c>
      <c r="F19" s="552" t="s">
        <v>317</v>
      </c>
      <c r="G19" s="550">
        <v>62</v>
      </c>
      <c r="H19" s="550">
        <v>12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141</v>
      </c>
      <c r="D22" s="46">
        <v>44</v>
      </c>
      <c r="E22" s="304" t="s">
        <v>325</v>
      </c>
      <c r="F22" s="552" t="s">
        <v>326</v>
      </c>
      <c r="G22" s="550">
        <v>4</v>
      </c>
      <c r="H22" s="550">
        <v>4</v>
      </c>
    </row>
    <row r="23" spans="1:8" ht="24">
      <c r="A23" s="298" t="s">
        <v>327</v>
      </c>
      <c r="B23" s="305" t="s">
        <v>328</v>
      </c>
      <c r="C23" s="46">
        <v>19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66</v>
      </c>
      <c r="H24" s="548">
        <f>SUM(H19:H23)</f>
        <v>16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388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548</v>
      </c>
      <c r="D26" s="49">
        <f>SUM(D22:D25)</f>
        <v>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4269</v>
      </c>
      <c r="D28" s="50">
        <f>D26+D19</f>
        <v>714</v>
      </c>
      <c r="E28" s="127" t="s">
        <v>338</v>
      </c>
      <c r="F28" s="554" t="s">
        <v>339</v>
      </c>
      <c r="G28" s="548">
        <f>G13+G15+G24</f>
        <v>5077</v>
      </c>
      <c r="H28" s="548">
        <f>H13+H15+H24</f>
        <v>10847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808</v>
      </c>
      <c r="D30" s="50">
        <f>IF((H28-D28)&gt;0,H28-D28,0)</f>
        <v>10133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4269</v>
      </c>
      <c r="D33" s="49">
        <f>D28+D31+D32</f>
        <v>714</v>
      </c>
      <c r="E33" s="127" t="s">
        <v>352</v>
      </c>
      <c r="F33" s="554" t="s">
        <v>353</v>
      </c>
      <c r="G33" s="53">
        <f>G32+G31+G28</f>
        <v>5077</v>
      </c>
      <c r="H33" s="53">
        <f>H32+H31+H28</f>
        <v>10847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808</v>
      </c>
      <c r="D34" s="50">
        <f>IF((H33-D33)&gt;0,H33-D33,0)</f>
        <v>10133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1014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>
        <v>1014</v>
      </c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808</v>
      </c>
      <c r="D39" s="460">
        <f>+IF((H33-D33-D35)&gt;0,H33-D33-D35,0)</f>
        <v>9119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183</v>
      </c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625</v>
      </c>
      <c r="D41" s="52">
        <f>IF(H39=0,IF(D39-D40&gt;0,D39-D40+H40,0),IF(H39-H40&lt;0,H40-H39+D39,0))</f>
        <v>9119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5077</v>
      </c>
      <c r="D42" s="53">
        <f>D33+D35+D39</f>
        <v>10847</v>
      </c>
      <c r="E42" s="128" t="s">
        <v>379</v>
      </c>
      <c r="F42" s="129" t="s">
        <v>380</v>
      </c>
      <c r="G42" s="53">
        <f>G39+G33</f>
        <v>5077</v>
      </c>
      <c r="H42" s="53">
        <f>H39+H33</f>
        <v>10847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859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39859</v>
      </c>
      <c r="C48" s="427" t="s">
        <v>381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902</v>
      </c>
      <c r="E49" s="560"/>
      <c r="F49" s="560"/>
      <c r="G49" s="563"/>
      <c r="H49" s="563"/>
    </row>
    <row r="50" spans="1:8" ht="12.75" customHeight="1">
      <c r="A50" s="561"/>
      <c r="B50" s="562"/>
      <c r="C50" s="575"/>
      <c r="D50" s="589"/>
      <c r="E50" s="589"/>
      <c r="F50" s="589"/>
      <c r="G50" s="589"/>
      <c r="H50" s="589"/>
    </row>
    <row r="51" spans="1:8" ht="12">
      <c r="A51" s="564"/>
      <c r="B51" s="560"/>
      <c r="C51" s="428" t="s">
        <v>780</v>
      </c>
      <c r="D51" s="425" t="s">
        <v>903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zoomScale="75" zoomScaleNormal="75" workbookViewId="0" topLeftCell="A6">
      <selection activeCell="D47" sqref="D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"ОПТЕЛА - ОПТИЧНИ ТЕХНОЛОГИИ" АД</v>
      </c>
      <c r="C4" s="541" t="s">
        <v>2</v>
      </c>
      <c r="D4" s="541">
        <f>'справка №1-БАЛАНС'!H3</f>
        <v>825397012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39813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4180</v>
      </c>
      <c r="D10" s="54">
        <v>585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-3145</v>
      </c>
      <c r="D11" s="54">
        <v>-653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148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-258</v>
      </c>
      <c r="D13" s="54">
        <v>-116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-336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-21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-697</v>
      </c>
      <c r="D19" s="54">
        <v>270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-131</v>
      </c>
      <c r="D20" s="55">
        <f>SUM(D10:D19)</f>
        <v>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-71</v>
      </c>
      <c r="D22" s="54">
        <v>49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127</v>
      </c>
      <c r="D23" s="54">
        <v>-38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-47</v>
      </c>
      <c r="D24" s="54">
        <v>-5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1</v>
      </c>
      <c r="D27" s="54">
        <v>-24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10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368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-353</v>
      </c>
      <c r="D37" s="54">
        <v>-90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-5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10</v>
      </c>
      <c r="D42" s="55">
        <f>SUM(D34:D41)</f>
        <v>-90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-111</v>
      </c>
      <c r="D43" s="55">
        <f>D42+D32+D20</f>
        <v>-22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227</v>
      </c>
      <c r="D44" s="132">
        <v>24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116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116</v>
      </c>
      <c r="D46" s="56">
        <v>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0"/>
      <c r="D50" s="580"/>
      <c r="G50" s="133"/>
      <c r="H50" s="133"/>
    </row>
    <row r="51" spans="1:8" ht="12">
      <c r="A51" s="318"/>
      <c r="B51" s="318" t="s">
        <v>904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0"/>
      <c r="D52" s="580"/>
      <c r="G52" s="133"/>
      <c r="H52" s="133"/>
    </row>
    <row r="53" spans="1:8" ht="12">
      <c r="A53" s="318"/>
      <c r="B53" s="318" t="s">
        <v>905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18">
      <selection activeCell="A45" sqref="A4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1" t="s">
        <v>459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"ОПТЕЛА - ОПТИЧНИ ТЕХНОЛОГИИ"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825397012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39813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315</v>
      </c>
      <c r="D11" s="58">
        <f>'справка №1-БАЛАНС'!H19</f>
        <v>0</v>
      </c>
      <c r="E11" s="58">
        <f>'справка №1-БАЛАНС'!H20</f>
        <v>16</v>
      </c>
      <c r="F11" s="58">
        <f>'справка №1-БАЛАНС'!H22</f>
        <v>25</v>
      </c>
      <c r="G11" s="58">
        <f>'справка №1-БАЛАНС'!H23</f>
        <v>0</v>
      </c>
      <c r="H11" s="60">
        <v>3335</v>
      </c>
      <c r="I11" s="58">
        <f>'справка №1-БАЛАНС'!H28+'справка №1-БАЛАНС'!H31</f>
        <v>9119</v>
      </c>
      <c r="J11" s="58">
        <f>'справка №1-БАЛАНС'!H29+'справка №1-БАЛАНС'!H32</f>
        <v>-67</v>
      </c>
      <c r="K11" s="60"/>
      <c r="L11" s="344">
        <f>SUM(C11:K11)</f>
        <v>12743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315</v>
      </c>
      <c r="D15" s="61">
        <f aca="true" t="shared" si="2" ref="D15:M15">D11+D12</f>
        <v>0</v>
      </c>
      <c r="E15" s="61">
        <f t="shared" si="2"/>
        <v>16</v>
      </c>
      <c r="F15" s="61">
        <f t="shared" si="2"/>
        <v>25</v>
      </c>
      <c r="G15" s="61">
        <f t="shared" si="2"/>
        <v>0</v>
      </c>
      <c r="H15" s="61">
        <f t="shared" si="2"/>
        <v>3335</v>
      </c>
      <c r="I15" s="61">
        <f t="shared" si="2"/>
        <v>9119</v>
      </c>
      <c r="J15" s="61">
        <f t="shared" si="2"/>
        <v>-67</v>
      </c>
      <c r="K15" s="61">
        <f t="shared" si="2"/>
        <v>0</v>
      </c>
      <c r="L15" s="344">
        <f t="shared" si="1"/>
        <v>12743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625</v>
      </c>
      <c r="J16" s="345">
        <f>+'справка №1-БАЛАНС'!G32</f>
        <v>0</v>
      </c>
      <c r="K16" s="60"/>
      <c r="L16" s="344">
        <f t="shared" si="1"/>
        <v>625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>
        <v>2</v>
      </c>
      <c r="G28" s="60"/>
      <c r="H28" s="60">
        <v>147</v>
      </c>
      <c r="I28" s="60">
        <v>81</v>
      </c>
      <c r="J28" s="60">
        <v>67</v>
      </c>
      <c r="K28" s="60"/>
      <c r="L28" s="344">
        <f t="shared" si="1"/>
        <v>297</v>
      </c>
      <c r="M28" s="60">
        <v>793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315</v>
      </c>
      <c r="D29" s="59">
        <f aca="true" t="shared" si="6" ref="D29:M29">D17+D20+D21+D24+D28+D27+D15+D16</f>
        <v>0</v>
      </c>
      <c r="E29" s="59">
        <f t="shared" si="6"/>
        <v>16</v>
      </c>
      <c r="F29" s="59">
        <f t="shared" si="6"/>
        <v>27</v>
      </c>
      <c r="G29" s="59">
        <f t="shared" si="6"/>
        <v>0</v>
      </c>
      <c r="H29" s="59">
        <f t="shared" si="6"/>
        <v>3482</v>
      </c>
      <c r="I29" s="59">
        <f t="shared" si="6"/>
        <v>9825</v>
      </c>
      <c r="J29" s="59">
        <f t="shared" si="6"/>
        <v>0</v>
      </c>
      <c r="K29" s="59">
        <f t="shared" si="6"/>
        <v>0</v>
      </c>
      <c r="L29" s="344">
        <f t="shared" si="1"/>
        <v>13665</v>
      </c>
      <c r="M29" s="59">
        <f t="shared" si="6"/>
        <v>793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315</v>
      </c>
      <c r="D32" s="59">
        <f t="shared" si="7"/>
        <v>0</v>
      </c>
      <c r="E32" s="59">
        <f t="shared" si="7"/>
        <v>16</v>
      </c>
      <c r="F32" s="59">
        <f t="shared" si="7"/>
        <v>27</v>
      </c>
      <c r="G32" s="59">
        <f t="shared" si="7"/>
        <v>0</v>
      </c>
      <c r="H32" s="59">
        <f t="shared" si="7"/>
        <v>3482</v>
      </c>
      <c r="I32" s="59">
        <f t="shared" si="7"/>
        <v>9825</v>
      </c>
      <c r="J32" s="59">
        <f t="shared" si="7"/>
        <v>0</v>
      </c>
      <c r="K32" s="59">
        <f t="shared" si="7"/>
        <v>0</v>
      </c>
      <c r="L32" s="344">
        <f t="shared" si="1"/>
        <v>13665</v>
      </c>
      <c r="M32" s="59">
        <f>M29+M30+M31</f>
        <v>793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860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907</v>
      </c>
      <c r="B38" s="19"/>
      <c r="C38" s="15"/>
      <c r="D38" s="592" t="s">
        <v>381</v>
      </c>
      <c r="E38" s="592"/>
      <c r="F38" s="592"/>
      <c r="G38" s="592"/>
      <c r="H38" s="592"/>
      <c r="I38" s="592"/>
      <c r="J38" s="15" t="s">
        <v>898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 t="s">
        <v>902</v>
      </c>
      <c r="F39" s="538"/>
      <c r="G39" s="538"/>
      <c r="H39" s="538"/>
      <c r="I39" s="538"/>
      <c r="J39" s="538"/>
      <c r="K39" s="538"/>
      <c r="L39" s="425" t="s">
        <v>906</v>
      </c>
      <c r="M39" s="348"/>
    </row>
    <row r="40" spans="1:13" ht="12.7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169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"ОПТЕЛА - ОПТИЧНИ ТЕХНОЛОГИИ"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825397012</v>
      </c>
      <c r="P2" s="483"/>
      <c r="Q2" s="483"/>
      <c r="R2" s="526"/>
    </row>
    <row r="3" spans="1:18" ht="15">
      <c r="A3" s="598" t="s">
        <v>5</v>
      </c>
      <c r="B3" s="599"/>
      <c r="C3" s="601">
        <f>'справка №1-БАЛАНС'!E5</f>
        <v>39813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899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9"/>
      <c r="L44" s="609"/>
      <c r="M44" s="609"/>
      <c r="N44" s="609"/>
      <c r="O44" s="610" t="s">
        <v>780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0">
      <selection activeCell="D112" sqref="D11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"ОПТЕЛА - ОПТИЧНИ ТЕХНОЛОГИИ" АД</v>
      </c>
      <c r="C3" s="621"/>
      <c r="D3" s="526" t="s">
        <v>2</v>
      </c>
      <c r="E3" s="107">
        <f>'справка №1-БАЛАНС'!H3</f>
        <v>825397012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39813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>
        <v>0</v>
      </c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/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900</v>
      </c>
      <c r="B109" s="615"/>
      <c r="C109" s="615" t="s">
        <v>818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5">
      <selection activeCell="A52" sqref="A5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"ОПТЕЛА - ОПТИЧНИ ТЕХНОЛОГИИ"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825397012</v>
      </c>
    </row>
    <row r="5" spans="1:9" ht="15">
      <c r="A5" s="501" t="s">
        <v>5</v>
      </c>
      <c r="B5" s="623">
        <f>'справка №1-БАЛАНС'!E5</f>
        <v>39813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272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9" sqref="C16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"ОПТЕЛА - ОПТИЧНИ ТЕХНОЛОГИИ" АД</v>
      </c>
      <c r="C5" s="629"/>
      <c r="D5" s="629"/>
      <c r="E5" s="570" t="s">
        <v>2</v>
      </c>
      <c r="F5" s="451">
        <f>'справка №1-БАЛАНС'!H3</f>
        <v>825397012</v>
      </c>
    </row>
    <row r="6" spans="1:13" ht="15" customHeight="1">
      <c r="A6" s="27" t="s">
        <v>821</v>
      </c>
      <c r="B6" s="630">
        <f>'справка №1-БАЛАНС'!E5</f>
        <v>39813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862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863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864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 t="s">
        <v>865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 t="s">
        <v>866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 t="s">
        <v>867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 t="s">
        <v>868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 t="s">
        <v>869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 t="s">
        <v>870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 t="s">
        <v>871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 t="s">
        <v>896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 t="s">
        <v>872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873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874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875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876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 t="s">
        <v>877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 t="s">
        <v>878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 t="s">
        <v>879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 t="s">
        <v>880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 t="s">
        <v>881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 t="s">
        <v>882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 t="s">
        <v>883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 t="s">
        <v>884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 t="s">
        <v>885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 t="s">
        <v>886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 t="s">
        <v>887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888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889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890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892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 t="s">
        <v>893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 t="s">
        <v>894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 t="s">
        <v>895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 t="s">
        <v>891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855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soopt4</cp:lastModifiedBy>
  <cp:lastPrinted>2009-02-23T09:08:16Z</cp:lastPrinted>
  <dcterms:created xsi:type="dcterms:W3CDTF">2000-06-29T12:02:40Z</dcterms:created>
  <dcterms:modified xsi:type="dcterms:W3CDTF">2009-02-23T09:09:10Z</dcterms:modified>
  <cp:category/>
  <cp:version/>
  <cp:contentType/>
  <cp:contentStatus/>
</cp:coreProperties>
</file>