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<sst xmlns="http://schemas.openxmlformats.org/spreadsheetml/2006/main" count="1858" uniqueCount="666">
  <si>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</si>
  <si>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</si>
  <si>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</si>
  <si>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</si>
  <si>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</si>
  <si>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</si>
  <si>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</si>
  <si>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</si>
  <si>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</si>
  <si>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</si>
  <si>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</si>
  <si>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</si>
  <si>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</si>
  <si>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</si>
  <si>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</si>
  <si>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</si>
  <si>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</si>
  <si>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</si>
  <si>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</si>
  <si>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</si>
  <si>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</si>
  <si>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</si>
  <si>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</si>
  <si>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</si>
  <si>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</si>
  <si>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</si>
  <si>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</si>
  <si>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</si>
  <si>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</si>
  <si>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</si>
  <si>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</si>
  <si>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</si>
  <si>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</si>
  <si>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</si>
  <si>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</si>
  <si>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</si>
  <si>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</si>
  <si>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</si>
  <si>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</si>
  <si>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</si>
  <si>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</si>
  <si>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</si>
  <si>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</si>
  <si>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</si>
  <si>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</si>
  <si>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</si>
  <si>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</si>
  <si>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</si>
  <si>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</si>
  <si>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</si>
  <si>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</si>
  <si>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</si>
  <si>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</si>
  <si>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</si>
  <si>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</si>
  <si>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</si>
  <si>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</si>
  <si>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</si>
  <si>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</si>
  <si>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</si>
  <si>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</si>
  <si>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</si>
  <si>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</si>
  <si>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</si>
  <si>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</si>
  <si>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</si>
  <si>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</si>
  <si>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</si>
  <si>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</si>
  <si>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</si>
  <si>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</si>
  <si>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</si>
  <si>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</si>
  <si>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</si>
  <si>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</si>
  <si>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</si>
  <si>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</si>
  <si>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</si>
  <si>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</si>
  <si>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</si>
  <si>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</si>
  <si>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</si>
  <si>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</si>
  <si>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</si>
  <si>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</si>
  <si>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</si>
  <si>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</si>
  <si>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</si>
  <si>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</si>
  <si>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</si>
  <si>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</si>
  <si>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</si>
  <si>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</si>
  <si>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</si>
  <si>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</si>
  <si>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</si>
  <si>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</si>
  <si>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</si>
  <si>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</si>
  <si>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</si>
  <si>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</si>
  <si>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</si>
  <si>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</si>
  <si>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</si>
  <si>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</si>
  <si>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</si>
  <si>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</si>
  <si>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</si>
  <si>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</si>
  <si>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</si>
  <si>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</si>
  <si>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</si>
  <si>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</si>
  <si>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</si>
  <si>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</si>
  <si>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</si>
  <si>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</si>
  <si>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</si>
  <si>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</si>
  <si>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</si>
  <si>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</si>
  <si>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</si>
  <si>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</si>
  <si>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</si>
  <si>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</si>
  <si>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</si>
  <si>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</si>
  <si>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</si>
  <si>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</si>
  <si>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</si>
  <si>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</si>
  <si>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</si>
  <si>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</si>
  <si>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</si>
  <si>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</si>
  <si>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</si>
  <si>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</si>
  <si>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</si>
  <si>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</si>
  <si>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</si>
  <si>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</si>
  <si>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</si>
  <si>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</si>
  <si>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</si>
  <si>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</si>
  <si>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</si>
  <si>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</si>
  <si>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</si>
  <si>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</si>
  <si>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</si>
  <si>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</si>
  <si>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</si>
  <si>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</si>
  <si>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</si>
  <si>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</si>
  <si>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</si>
  <si>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</si>
  <si>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</si>
  <si>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</si>
  <si>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</si>
  <si>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</si>
  <si>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</si>
  <si>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</si>
  <si>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</si>
  <si>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</si>
  <si>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</si>
  <si>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</si>
  <si>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</si>
  <si>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</si>
  <si>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</si>
  <si>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</si>
  <si>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</si>
  <si>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</si>
  <si>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</si>
  <si>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</si>
  <si>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</si>
  <si>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</si>
  <si>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</si>
  <si>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</si>
  <si>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</si>
  <si>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</si>
  <si>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</si>
  <si>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</si>
  <si>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</si>
  <si>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</si>
  <si>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</si>
  <si>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</si>
  <si>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</si>
  <si>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</si>
  <si>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</si>
  <si>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</si>
  <si>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</si>
  <si>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</si>
  <si>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</si>
  <si>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</si>
  <si>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</si>
  <si>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</si>
  <si>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</si>
  <si>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</si>
  <si>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</si>
  <si>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</si>
  <si>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</si>
  <si>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</si>
  <si>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</si>
  <si>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</si>
  <si>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</si>
  <si>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</si>
  <si>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</si>
  <si>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</si>
  <si>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</si>
  <si>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</si>
  <si>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</si>
  <si>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</si>
  <si>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</si>
  <si>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</si>
  <si>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</si>
  <si>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</si>
  <si>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</si>
  <si>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</si>
  <si>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</si>
  <si>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</si>
  <si>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</si>
  <si>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</si>
  <si>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</si>
  <si>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</si>
  <si>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</si>
  <si>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</si>
  <si>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</si>
  <si>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</si>
  <si>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</si>
  <si>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</si>
  <si>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</si>
  <si>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</si>
  <si>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</si>
  <si>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</si>
  <si>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</si>
  <si>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</si>
  <si>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</si>
  <si>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</si>
  <si>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</si>
  <si>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</si>
  <si>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</si>
  <si>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</si>
  <si>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</si>
  <si>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</si>
  <si>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</si>
  <si>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</si>
  <si>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</si>
  <si>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</si>
  <si>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</si>
  <si>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</si>
  <si>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</si>
  <si>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</si>
  <si>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</si>
  <si>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</si>
  <si>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</si>
  <si>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</si>
  <si>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</si>
  <si>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</si>
  <si>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</si>
  <si>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</si>
  <si>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</si>
  <si>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</si>
  <si>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</si>
  <si>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</si>
  <si>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</si>
  <si>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</si>
  <si>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</si>
  <si>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</si>
  <si>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</si>
  <si>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</si>
  <si>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</si>
  <si>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</si>
  <si>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</si>
  <si>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</si>
  <si>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</si>
  <si>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</si>
  <si>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</si>
  <si>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</si>
  <si>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</si>
  <si>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</si>
  <si>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</si>
  <si>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</si>
  <si>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</si>
  <si>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</si>
  <si>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</si>
  <si>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</si>
  <si>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</si>
  <si>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</si>
  <si>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</si>
  <si>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</si>
  <si>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</si>
  <si>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</si>
  <si>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</si>
  <si>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</si>
  <si>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</si>
  <si>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</si>
  <si>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</si>
  <si>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</si>
  <si>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</si>
  <si>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</si>
  <si>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</si>
  <si>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</si>
  <si>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</si>
  <si>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</si>
  <si>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</si>
  <si>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</si>
  <si>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</si>
  <si>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</si>
  <si>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</si>
  <si>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</si>
  <si>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</si>
  <si>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</si>
  <si>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</si>
  <si>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</si>
  <si>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</si>
  <si>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</si>
  <si>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</si>
  <si>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</si>
  <si>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</si>
  <si>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</si>
  <si>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</si>
  <si>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</si>
  <si>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</si>
  <si>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</si>
  <si>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</si>
  <si>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</si>
  <si>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</si>
  <si>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</si>
  <si>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</si>
  <si>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</si>
  <si>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</si>
  <si>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</si>
  <si>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</si>
  <si>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</si>
  <si>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</si>
  <si>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</si>
  <si>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</si>
  <si>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</si>
  <si>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</si>
  <si>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</si>
  <si>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</si>
  <si>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</si>
  <si>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</si>
  <si>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</si>
  <si>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</si>
  <si>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</si>
  <si>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</si>
  <si>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</si>
  <si>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</si>
  <si>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</si>
  <si>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</si>
  <si>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</si>
  <si>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</si>
  <si>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</si>
  <si>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</si>
  <si>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</si>
  <si>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</si>
  <si>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</si>
  <si>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</si>
  <si>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</si>
  <si>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</si>
  <si>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</si>
  <si>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</si>
  <si>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</si>
  <si>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</si>
  <si>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</si>
  <si>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</si>
  <si>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</si>
  <si>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</si>
  <si>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</si>
  <si>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</si>
  <si>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</si>
  <si>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</si>
  <si>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</si>
  <si>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</si>
  <si>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</si>
  <si>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</si>
  <si>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</si>
  <si>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</si>
  <si>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</si>
  <si>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</si>
  <si>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</si>
  <si>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</si>
  <si>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</si>
  <si>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</si>
  <si>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</si>
  <si>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</si>
  <si>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</si>
  <si>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</si>
  <si>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</si>
  <si>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</si>
  <si>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</si>
  <si>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</si>
  <si>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</si>
  <si>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</si>
  <si>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</si>
  <si>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</si>
  <si>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</si>
  <si>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</si>
  <si>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</si>
  <si>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</si>
  <si>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</si>
  <si>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</si>
  <si>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</si>
  <si>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</si>
  <si>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</si>
  <si>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</si>
  <si>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</si>
  <si>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</si>
  <si>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</si>
  <si>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</si>
  <si>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</si>
  <si>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</si>
  <si>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</si>
  <si>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</si>
  <si>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</si>
  <si>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</si>
  <si>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</si>
  <si>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</si>
  <si>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</si>
  <si>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</si>
  <si>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</si>
  <si>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</si>
  <si>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</si>
  <si>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</si>
  <si>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</si>
  <si>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</si>
  <si>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</si>
  <si>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</si>
  <si>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</si>
  <si>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</si>
  <si>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</si>
  <si>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</si>
  <si>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</si>
  <si>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</si>
  <si>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</si>
  <si>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</si>
  <si>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</si>
  <si>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</si>
  <si>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</si>
  <si>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</si>
  <si>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</si>
  <si>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</si>
  <si>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</si>
  <si>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</si>
  <si>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</si>
  <si>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</si>
  <si>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</si>
  <si>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</si>
  <si>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</si>
  <si>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</si>
  <si>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</si>
  <si>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</si>
  <si>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</si>
  <si>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</si>
  <si>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</si>
  <si>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</si>
  <si>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</si>
  <si>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</si>
  <si>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</si>
  <si>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</si>
  <si>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</si>
  <si>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</si>
  <si>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</si>
  <si>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</si>
  <si>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</si>
  <si>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</si>
  <si>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</si>
  <si>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</si>
  <si>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</si>
  <si>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</si>
  <si>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</si>
  <si>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</si>
  <si>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</si>
  <si>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</si>
  <si>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</si>
  <si>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</si>
  <si>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</si>
  <si>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</si>
  <si>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</si>
  <si>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</si>
  <si>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</si>
  <si>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</si>
  <si>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</si>
  <si>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</si>
  <si>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</si>
  <si>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</si>
  <si>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</si>
  <si>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</si>
  <si>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</si>
  <si>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</si>
  <si>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</si>
  <si>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</si>
  <si>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</si>
  <si>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</si>
  <si>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</si>
  <si>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</si>
  <si>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</si>
  <si>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</si>
  <si>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</si>
  <si>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</si>
  <si>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</si>
  <si>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</si>
  <si>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</si>
  <si>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</si>
  <si>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</si>
  <si>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</si>
  <si>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</si>
  <si>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</si>
  <si>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</si>
  <si>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</si>
  <si>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</si>
  <si>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</si>
  <si>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</si>
  <si>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</si>
  <si>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</si>
  <si>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</si>
  <si>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</si>
  <si>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</si>
  <si>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</si>
  <si>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</si>
  <si>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</si>
  <si>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</si>
  <si>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</si>
  <si>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</si>
  <si>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</si>
  <si>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</si>
  <si>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</si>
  <si>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</si>
  <si>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</si>
  <si>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</si>
  <si>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</si>
  <si>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</si>
  <si>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</si>
  <si>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</si>
  <si>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</si>
  <si>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</si>
  <si>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</si>
  <si>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</si>
  <si>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</si>
  <si>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</si>
  <si>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</si>
  <si>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</si>
  <si>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</si>
  <si>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</si>
  <si>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</si>
  <si>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</si>
  <si>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</si>
  <si>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</si>
  <si>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</si>
  <si>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</si>
  <si>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</si>
  <si>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</si>
  <si>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</si>
  <si>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</si>
  <si>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</si>
  <si>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</si>
  <si>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</si>
  <si>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</si>
  <si>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</si>
  <si>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</si>
  <si>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</si>
  <si>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</si>
  <si>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</si>
  <si>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</si>
  <si>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</si>
  <si>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</si>
  <si>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</si>
  <si>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</si>
  <si>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</si>
  <si>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</si>
  <si>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</si>
  <si>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</si>
  <si>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</si>
  <si>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</si>
  <si>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</si>
  <si>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</si>
  <si>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</si>
  <si>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</si>
  <si>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</si>
  <si>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</si>
  <si>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</si>
  <si>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</si>
  <si>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</si>
  <si>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</si>
  <si>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</si>
  <si>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</si>
  <si>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</si>
  <si>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</si>
  <si>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</si>
  <si>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</si>
  <si>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</si>
  <si>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</si>
  <si>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</si>
  <si>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</si>
  <si>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</si>
  <si>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</si>
  <si>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</si>
  <si>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</si>
  <si>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</si>
  <si>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</si>
  <si>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</si>
  <si>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</si>
  <si>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</si>
  <si>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</si>
  <si>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</si>
  <si>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</si>
  <si>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</si>
  <si>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</si>
  <si>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</si>
  <si>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</si>
  <si>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</si>
  <si>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</si>
  <si>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</si>
  <si>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</si>
  <si>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</si>
  <si>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</si>
  <si>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</si>
  <si>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</si>
  <si>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</si>
  <si>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</si>
  <si>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</si>
  <si>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</si>
  <si>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</si>
  <si>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</si>
  <si>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</si>
  <si>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</si>
  <si>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</si>
  <si>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</si>
  <si>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</si>
  <si>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</si>
  <si>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</si>
  <si>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</si>
  <si>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</si>
  <si>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</si>
  <si>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</si>
  <si>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</si>
  <si>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</si>
  <si>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</si>
  <si>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</si>
  <si>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</si>
  <si>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</si>
  <si>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</si>
  <si>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</si>
  <si>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</si>
  <si>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</si>
  <si>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</si>
  <si>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</si>
  <si>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</si>
  <si>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</si>
  <si>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</si>
  <si>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</si>
  <si>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</si>
  <si>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</si>
  <si>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</si>
  <si>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</si>
  <si>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</si>
  <si>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028504666</t>
  </si>
  <si>
    <t>028504665</t>
  </si>
  <si>
    <t>office@todoroff-wines.com</t>
  </si>
  <si>
    <t>www.todoroff-wines.com</t>
  </si>
  <si>
    <t>Николай Димитров Колев</t>
  </si>
  <si>
    <t>гр. София, ул. "Бяло поле" №3, ет.3</t>
  </si>
  <si>
    <t>www.investor.bg</t>
  </si>
  <si>
    <t>Ръководител,счетоводен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</si>
</sst>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42825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42884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Николай Димитров Колев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42884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663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664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665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510</v>
      </c>
      <c r="D12" s="119">
        <v>510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>
        <v>734</v>
      </c>
      <c r="D13" s="119">
        <v>737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</v>
      </c>
      <c r="D16" s="119">
        <v>12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19</v>
      </c>
      <c r="D17" s="119">
        <v>20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3400</v>
      </c>
      <c r="H18" s="348">
        <f>H12+H15+H16+H17</f>
        <v>3400</v>
      </c>
    </row>
    <row r="19" spans="1:8" ht="15.75">
      <c r="A19" s="66" t="s">
        <v>49</v>
      </c>
      <c r="B19" s="68" t="s">
        <v>50</v>
      </c>
      <c r="C19" s="119">
        <v>340</v>
      </c>
      <c r="D19" s="119">
        <v>344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1614</v>
      </c>
      <c r="D20" s="336">
        <f>SUM(D12:D19)</f>
        <v>1623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214</v>
      </c>
      <c r="H21" s="118">
        <v>214</v>
      </c>
    </row>
    <row r="22" spans="1:13" ht="15.75">
      <c r="A22" s="76" t="s">
        <v>60</v>
      </c>
      <c r="B22" s="73" t="s">
        <v>61</v>
      </c>
      <c r="C22" s="244">
        <v>173</v>
      </c>
      <c r="D22" s="245">
        <v>173</v>
      </c>
      <c r="E22" s="123" t="s">
        <v>62</v>
      </c>
      <c r="F22" s="69" t="s">
        <v>63</v>
      </c>
      <c r="G22" s="351">
        <f>SUM(G23:G25)</f>
        <v>409</v>
      </c>
      <c r="H22" s="352">
        <f>SUM(H23:H25)</f>
        <v>409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8">
        <v>4</v>
      </c>
      <c r="E24" s="124" t="s">
        <v>69</v>
      </c>
      <c r="F24" s="69" t="s">
        <v>70</v>
      </c>
      <c r="G24" s="119">
        <v>409</v>
      </c>
      <c r="H24" s="118">
        <v>409</v>
      </c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623</v>
      </c>
      <c r="H26" s="336">
        <f>H20+H21+H22</f>
        <v>623</v>
      </c>
      <c r="M26" s="74"/>
    </row>
    <row r="27" spans="1:8" ht="15.75">
      <c r="A27" s="66" t="s">
        <v>79</v>
      </c>
      <c r="B27" s="68" t="s">
        <v>80</v>
      </c>
      <c r="C27" s="119">
        <v>7</v>
      </c>
      <c r="D27" s="118">
        <v>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12</v>
      </c>
      <c r="D28" s="336">
        <f>SUM(D24:D27)</f>
        <v>13</v>
      </c>
      <c r="E28" s="124" t="s">
        <v>84</v>
      </c>
      <c r="F28" s="69" t="s">
        <v>85</v>
      </c>
      <c r="G28" s="333">
        <f>SUM(G29:G31)</f>
        <v>-4136</v>
      </c>
      <c r="H28" s="334">
        <f>SUM(H29:H31)</f>
        <v>-3718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789</v>
      </c>
      <c r="H29" s="119">
        <v>789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-4925</v>
      </c>
      <c r="H30" s="119">
        <v>-4507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8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6</v>
      </c>
      <c r="D33" s="336">
        <f>D31+D32</f>
        <v>6</v>
      </c>
      <c r="E33" s="122" t="s">
        <v>101</v>
      </c>
      <c r="F33" s="69" t="s">
        <v>102</v>
      </c>
      <c r="G33" s="119">
        <v>-105</v>
      </c>
      <c r="H33" s="119">
        <v>-418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-4241</v>
      </c>
      <c r="H34" s="336">
        <f>H28+H32+H33</f>
        <v>-4136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-218</v>
      </c>
      <c r="H37" s="338">
        <f>H26+H18+H34</f>
        <v>-113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1179</v>
      </c>
      <c r="H45" s="119">
        <v>1179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1190</v>
      </c>
      <c r="H50" s="334">
        <f>SUM(H44:H49)</f>
        <v>1190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49</v>
      </c>
      <c r="H54" s="119">
        <v>49</v>
      </c>
    </row>
    <row r="55" spans="1:8" ht="15.75">
      <c r="A55" s="76" t="s">
        <v>166</v>
      </c>
      <c r="B55" s="72" t="s">
        <v>167</v>
      </c>
      <c r="C55" s="246">
        <v>280</v>
      </c>
      <c r="D55" s="247">
        <v>280</v>
      </c>
      <c r="E55" s="66" t="s">
        <v>168</v>
      </c>
      <c r="F55" s="71" t="s">
        <v>169</v>
      </c>
      <c r="G55" s="119">
        <v>249</v>
      </c>
      <c r="H55" s="119">
        <v>252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2085</v>
      </c>
      <c r="D56" s="340">
        <f>D20+D21+D22+D28+D33+D46+D52+D54+D55</f>
        <v>2095</v>
      </c>
      <c r="E56" s="76" t="s">
        <v>529</v>
      </c>
      <c r="F56" s="75" t="s">
        <v>172</v>
      </c>
      <c r="G56" s="337">
        <f>G50+G52+G53+G54+G55</f>
        <v>1488</v>
      </c>
      <c r="H56" s="338">
        <f>H50+H52+H53+H54+H55</f>
        <v>1491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188</v>
      </c>
      <c r="D59" s="119">
        <v>173</v>
      </c>
      <c r="E59" s="123" t="s">
        <v>180</v>
      </c>
      <c r="F59" s="254" t="s">
        <v>181</v>
      </c>
      <c r="G59" s="119">
        <v>62</v>
      </c>
      <c r="H59" s="119">
        <v>41</v>
      </c>
    </row>
    <row r="60" spans="1:13" ht="15.75">
      <c r="A60" s="66" t="s">
        <v>178</v>
      </c>
      <c r="B60" s="68" t="s">
        <v>179</v>
      </c>
      <c r="C60" s="119">
        <v>230</v>
      </c>
      <c r="D60" s="119">
        <v>189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76</v>
      </c>
      <c r="D61" s="119">
        <v>75</v>
      </c>
      <c r="E61" s="122" t="s">
        <v>188</v>
      </c>
      <c r="F61" s="69" t="s">
        <v>189</v>
      </c>
      <c r="G61" s="333">
        <f>SUM(G62:G68)</f>
        <v>2025</v>
      </c>
      <c r="H61" s="334">
        <f>SUM(H62:H68)</f>
        <v>1836</v>
      </c>
    </row>
    <row r="62" spans="1:13" ht="15.75">
      <c r="A62" s="66" t="s">
        <v>186</v>
      </c>
      <c r="B62" s="70" t="s">
        <v>187</v>
      </c>
      <c r="C62" s="119">
        <v>336</v>
      </c>
      <c r="D62" s="119">
        <v>332</v>
      </c>
      <c r="E62" s="122" t="s">
        <v>192</v>
      </c>
      <c r="F62" s="69" t="s">
        <v>193</v>
      </c>
      <c r="G62" s="119">
        <f>12+1+28</f>
        <v>41</v>
      </c>
      <c r="H62" s="119">
        <v>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780</v>
      </c>
      <c r="H63" s="119">
        <v>775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585</v>
      </c>
      <c r="H64" s="119">
        <v>514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830</v>
      </c>
      <c r="D65" s="336">
        <f>SUM(D59:D64)</f>
        <v>769</v>
      </c>
      <c r="E65" s="66" t="s">
        <v>201</v>
      </c>
      <c r="F65" s="69" t="s">
        <v>202</v>
      </c>
      <c r="G65" s="119">
        <v>202</v>
      </c>
      <c r="H65" s="119">
        <v>128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31</v>
      </c>
      <c r="H66" s="119">
        <v>31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134</v>
      </c>
      <c r="H67" s="119">
        <v>131</v>
      </c>
    </row>
    <row r="68" spans="1:8" ht="15.75">
      <c r="A68" s="66" t="s">
        <v>206</v>
      </c>
      <c r="B68" s="68" t="s">
        <v>207</v>
      </c>
      <c r="C68" s="119">
        <v>263</v>
      </c>
      <c r="D68" s="119">
        <v>229</v>
      </c>
      <c r="E68" s="66" t="s">
        <v>212</v>
      </c>
      <c r="F68" s="69" t="s">
        <v>213</v>
      </c>
      <c r="G68" s="119">
        <v>252</v>
      </c>
      <c r="H68" s="119">
        <v>250</v>
      </c>
    </row>
    <row r="69" spans="1:8" ht="15.75">
      <c r="A69" s="66" t="s">
        <v>210</v>
      </c>
      <c r="B69" s="68" t="s">
        <v>211</v>
      </c>
      <c r="C69" s="119">
        <v>125</v>
      </c>
      <c r="D69" s="119">
        <v>112</v>
      </c>
      <c r="E69" s="123" t="s">
        <v>79</v>
      </c>
      <c r="F69" s="69" t="s">
        <v>216</v>
      </c>
      <c r="G69" s="119"/>
      <c r="H69" s="119"/>
    </row>
    <row r="70" spans="1:8" ht="15.75">
      <c r="A70" s="66" t="s">
        <v>214</v>
      </c>
      <c r="B70" s="68" t="s">
        <v>215</v>
      </c>
      <c r="C70" s="119">
        <v>45</v>
      </c>
      <c r="D70" s="119">
        <v>37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2087</v>
      </c>
      <c r="H71" s="336">
        <f>H59+H60+H61+H69+H70</f>
        <v>1877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433</v>
      </c>
      <c r="D76" s="336">
        <f>SUM(D68:D75)</f>
        <v>378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8</v>
      </c>
      <c r="H77" s="247">
        <v>8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2095</v>
      </c>
      <c r="H79" s="338">
        <f>H71+H73+H75+H77</f>
        <v>1885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9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14</v>
      </c>
      <c r="D89" s="119">
        <v>19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14</v>
      </c>
      <c r="D92" s="336">
        <f>SUM(D88:D91)</f>
        <v>19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</v>
      </c>
      <c r="D93" s="247">
        <v>2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1280</v>
      </c>
      <c r="D94" s="340">
        <f>D65+D76+D85+D92+D93</f>
        <v>1168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3365</v>
      </c>
      <c r="D95" s="342">
        <f>D94+D56</f>
        <v>3263</v>
      </c>
      <c r="E95" s="150" t="s">
        <v>607</v>
      </c>
      <c r="F95" s="257" t="s">
        <v>268</v>
      </c>
      <c r="G95" s="341">
        <f>G37+G40+G56+G79</f>
        <v>3365</v>
      </c>
      <c r="H95" s="342">
        <f>H37+H40+H56+H79</f>
        <v>3263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42884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Николай Димитров Колев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51</v>
      </c>
      <c r="D12" s="238">
        <v>72</v>
      </c>
      <c r="E12" s="116" t="s">
        <v>277</v>
      </c>
      <c r="F12" s="161" t="s">
        <v>278</v>
      </c>
      <c r="G12" s="237">
        <v>248</v>
      </c>
      <c r="H12" s="238">
        <v>241</v>
      </c>
    </row>
    <row r="13" spans="1:8" ht="15.75">
      <c r="A13" s="116" t="s">
        <v>279</v>
      </c>
      <c r="B13" s="112" t="s">
        <v>280</v>
      </c>
      <c r="C13" s="237">
        <v>60</v>
      </c>
      <c r="D13" s="238">
        <v>60</v>
      </c>
      <c r="E13" s="116" t="s">
        <v>281</v>
      </c>
      <c r="F13" s="161" t="s">
        <v>282</v>
      </c>
      <c r="G13" s="237">
        <v>5</v>
      </c>
      <c r="H13" s="238">
        <v>1</v>
      </c>
    </row>
    <row r="14" spans="1:8" ht="15.75">
      <c r="A14" s="116" t="s">
        <v>283</v>
      </c>
      <c r="B14" s="112" t="s">
        <v>284</v>
      </c>
      <c r="C14" s="237">
        <v>10</v>
      </c>
      <c r="D14" s="238">
        <v>22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115</v>
      </c>
      <c r="D15" s="238">
        <v>117</v>
      </c>
      <c r="E15" s="166" t="s">
        <v>79</v>
      </c>
      <c r="F15" s="161" t="s">
        <v>289</v>
      </c>
      <c r="G15" s="237">
        <v>3</v>
      </c>
      <c r="H15" s="238">
        <v>4</v>
      </c>
    </row>
    <row r="16" spans="1:8" ht="15.75">
      <c r="A16" s="116" t="s">
        <v>290</v>
      </c>
      <c r="B16" s="112" t="s">
        <v>291</v>
      </c>
      <c r="C16" s="237">
        <v>16</v>
      </c>
      <c r="D16" s="238">
        <v>16</v>
      </c>
      <c r="E16" s="157" t="s">
        <v>52</v>
      </c>
      <c r="F16" s="185" t="s">
        <v>292</v>
      </c>
      <c r="G16" s="366">
        <f>SUM(G12:G15)</f>
        <v>256</v>
      </c>
      <c r="H16" s="367">
        <f>SUM(H12:H15)</f>
        <v>246</v>
      </c>
    </row>
    <row r="17" spans="1:8" ht="31.5">
      <c r="A17" s="116" t="s">
        <v>293</v>
      </c>
      <c r="B17" s="112" t="s">
        <v>294</v>
      </c>
      <c r="C17" s="237">
        <v>4</v>
      </c>
      <c r="D17" s="238">
        <v>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76</v>
      </c>
      <c r="D18" s="238">
        <v>73</v>
      </c>
      <c r="E18" s="155" t="s">
        <v>297</v>
      </c>
      <c r="F18" s="159" t="s">
        <v>298</v>
      </c>
      <c r="G18" s="377">
        <v>15</v>
      </c>
      <c r="H18" s="378">
        <v>10</v>
      </c>
    </row>
    <row r="19" spans="1:8" ht="15.75">
      <c r="A19" s="116" t="s">
        <v>299</v>
      </c>
      <c r="B19" s="112" t="s">
        <v>300</v>
      </c>
      <c r="C19" s="237">
        <v>9</v>
      </c>
      <c r="D19" s="238">
        <v>9</v>
      </c>
      <c r="E19" s="116" t="s">
        <v>301</v>
      </c>
      <c r="F19" s="158" t="s">
        <v>302</v>
      </c>
      <c r="G19" s="237">
        <v>15</v>
      </c>
      <c r="H19" s="238">
        <v>10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341</v>
      </c>
      <c r="D22" s="367">
        <f>SUM(D12:D18)+D19</f>
        <v>370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35</v>
      </c>
      <c r="D25" s="238">
        <v>44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35</v>
      </c>
      <c r="D29" s="367">
        <f>SUM(D25:D28)</f>
        <v>45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376</v>
      </c>
      <c r="D31" s="373">
        <f>D29+D22</f>
        <v>415</v>
      </c>
      <c r="E31" s="172" t="s">
        <v>521</v>
      </c>
      <c r="F31" s="187" t="s">
        <v>331</v>
      </c>
      <c r="G31" s="174">
        <f>G16+G18+G27</f>
        <v>271</v>
      </c>
      <c r="H31" s="175">
        <f>H16+H18+H27</f>
        <v>256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105</v>
      </c>
      <c r="H33" s="367">
        <f>IF((D31-H31)&gt;0,D31-H31,0)</f>
        <v>159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376</v>
      </c>
      <c r="D36" s="375">
        <f>D31-D34+D35</f>
        <v>415</v>
      </c>
      <c r="E36" s="183" t="s">
        <v>346</v>
      </c>
      <c r="F36" s="177" t="s">
        <v>347</v>
      </c>
      <c r="G36" s="188">
        <f>G35-G34+G31</f>
        <v>271</v>
      </c>
      <c r="H36" s="189">
        <f>H35-H34+H31</f>
        <v>256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105</v>
      </c>
      <c r="H37" s="175">
        <f>IF((D36-H36)&gt;0,D36-H36,0)</f>
        <v>159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105</v>
      </c>
      <c r="H42" s="165">
        <f>IF(H37&gt;0,IF(D38+H37&lt;0,0,D38+H37),IF(D37-D38&lt;0,D38-D37,0))</f>
        <v>159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105</v>
      </c>
      <c r="H44" s="189">
        <f>IF(D42=0,IF(H42-H43&gt;0,H42-H43+D43,0),IF(D42-D43&lt;0,D43-D42+H43,0))</f>
        <v>159</v>
      </c>
    </row>
    <row r="45" spans="1:8" ht="16.5" thickBot="1">
      <c r="A45" s="191" t="s">
        <v>371</v>
      </c>
      <c r="B45" s="192" t="s">
        <v>372</v>
      </c>
      <c r="C45" s="368">
        <f>C36+C38+C42</f>
        <v>376</v>
      </c>
      <c r="D45" s="369">
        <f>D36+D38+D42</f>
        <v>415</v>
      </c>
      <c r="E45" s="191" t="s">
        <v>373</v>
      </c>
      <c r="F45" s="193" t="s">
        <v>374</v>
      </c>
      <c r="G45" s="368">
        <f>G42+G36</f>
        <v>376</v>
      </c>
      <c r="H45" s="369">
        <f>H42+H36</f>
        <v>415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42884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Николай Димитров Колев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358</v>
      </c>
      <c r="D11" s="118">
        <v>447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-220</v>
      </c>
      <c r="D12" s="118">
        <v>-335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-126</v>
      </c>
      <c r="D14" s="118">
        <v>-111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-24</v>
      </c>
      <c r="D15" s="118">
        <v>-1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-6</v>
      </c>
      <c r="D18" s="118">
        <v>-2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7</v>
      </c>
      <c r="D20" s="118">
        <v>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-11</v>
      </c>
      <c r="D21" s="397">
        <f>SUM(D11:D20)</f>
        <v>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-4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6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</v>
      </c>
      <c r="D44" s="228">
        <f>D43+D33+D21</f>
        <v>-1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19</v>
      </c>
      <c r="D45" s="230">
        <v>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14</v>
      </c>
      <c r="D46" s="232">
        <f>D45+D44</f>
        <v>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14</v>
      </c>
      <c r="D47" s="219">
        <v>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42884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Николай Димитров Колев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3400</v>
      </c>
      <c r="D13" s="322">
        <f>'1-Баланс'!H20</f>
        <v>0</v>
      </c>
      <c r="E13" s="322">
        <f>'1-Баланс'!H21</f>
        <v>214</v>
      </c>
      <c r="F13" s="322">
        <f>'1-Баланс'!H23</f>
        <v>0</v>
      </c>
      <c r="G13" s="322">
        <f>'1-Баланс'!H24</f>
        <v>409</v>
      </c>
      <c r="H13" s="323"/>
      <c r="I13" s="322">
        <f>'1-Баланс'!H29+'1-Баланс'!H32</f>
        <v>789</v>
      </c>
      <c r="J13" s="322">
        <f>'1-Баланс'!H30+'1-Баланс'!H33</f>
        <v>-4925</v>
      </c>
      <c r="K13" s="323"/>
      <c r="L13" s="322">
        <f>SUM(C13:K13)</f>
        <v>-113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3400</v>
      </c>
      <c r="D17" s="391">
        <f aca="true" t="shared" si="2" ref="D17:M17">D13+D14</f>
        <v>0</v>
      </c>
      <c r="E17" s="391">
        <f t="shared" si="2"/>
        <v>214</v>
      </c>
      <c r="F17" s="391">
        <f t="shared" si="2"/>
        <v>0</v>
      </c>
      <c r="G17" s="391">
        <f t="shared" si="2"/>
        <v>409</v>
      </c>
      <c r="H17" s="391">
        <f t="shared" si="2"/>
        <v>0</v>
      </c>
      <c r="I17" s="391">
        <f t="shared" si="2"/>
        <v>789</v>
      </c>
      <c r="J17" s="391">
        <f t="shared" si="2"/>
        <v>-4925</v>
      </c>
      <c r="K17" s="391">
        <f t="shared" si="2"/>
        <v>0</v>
      </c>
      <c r="L17" s="322">
        <f t="shared" si="1"/>
        <v>-113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-105</v>
      </c>
      <c r="K18" s="323"/>
      <c r="L18" s="322">
        <f t="shared" si="1"/>
        <v>-105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3400</v>
      </c>
      <c r="D31" s="391">
        <f aca="true" t="shared" si="6" ref="D31:M31">D19+D22+D23+D26+D30+D29+D17+D18</f>
        <v>0</v>
      </c>
      <c r="E31" s="391">
        <f t="shared" si="6"/>
        <v>214</v>
      </c>
      <c r="F31" s="391">
        <f t="shared" si="6"/>
        <v>0</v>
      </c>
      <c r="G31" s="391">
        <f t="shared" si="6"/>
        <v>409</v>
      </c>
      <c r="H31" s="391">
        <f t="shared" si="6"/>
        <v>0</v>
      </c>
      <c r="I31" s="391">
        <f t="shared" si="6"/>
        <v>789</v>
      </c>
      <c r="J31" s="391">
        <f t="shared" si="6"/>
        <v>-5030</v>
      </c>
      <c r="K31" s="391">
        <f t="shared" si="6"/>
        <v>0</v>
      </c>
      <c r="L31" s="322">
        <f t="shared" si="1"/>
        <v>-218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3400</v>
      </c>
      <c r="D34" s="325">
        <f t="shared" si="7"/>
        <v>0</v>
      </c>
      <c r="E34" s="325">
        <f t="shared" si="7"/>
        <v>214</v>
      </c>
      <c r="F34" s="325">
        <f t="shared" si="7"/>
        <v>0</v>
      </c>
      <c r="G34" s="325">
        <f t="shared" si="7"/>
        <v>409</v>
      </c>
      <c r="H34" s="325">
        <f t="shared" si="7"/>
        <v>0</v>
      </c>
      <c r="I34" s="325">
        <f t="shared" si="7"/>
        <v>789</v>
      </c>
      <c r="J34" s="325">
        <f t="shared" si="7"/>
        <v>-5030</v>
      </c>
      <c r="K34" s="325">
        <f t="shared" si="7"/>
        <v>0</v>
      </c>
      <c r="L34" s="389">
        <f t="shared" si="1"/>
        <v>-218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42884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Николай Димитров Колев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ТОДОРОВ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3365</v>
      </c>
      <c r="D6" s="413">
        <f aca="true" t="shared" si="0" ref="D6:D15">C6-E6</f>
        <v>0</v>
      </c>
      <c r="E6" s="412">
        <f>'1-Баланс'!G95</f>
        <v>3365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-218</v>
      </c>
      <c r="D7" s="413">
        <f t="shared" si="0"/>
        <v>-3618</v>
      </c>
      <c r="E7" s="412">
        <f>'1-Баланс'!G18</f>
        <v>3400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-105</v>
      </c>
      <c r="D8" s="413">
        <f t="shared" si="0"/>
        <v>0</v>
      </c>
      <c r="E8" s="412">
        <f>ABS('2-Отчет за доходите'!C44)-ABS('2-Отчет за доходите'!G44)</f>
        <v>-105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19</v>
      </c>
      <c r="D9" s="413">
        <f t="shared" si="0"/>
        <v>0</v>
      </c>
      <c r="E9" s="412">
        <f>'3-Отчет за паричния поток'!C45</f>
        <v>19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14</v>
      </c>
      <c r="D10" s="413">
        <f t="shared" si="0"/>
        <v>0</v>
      </c>
      <c r="E10" s="412">
        <f>'3-Отчет за паричния поток'!C46</f>
        <v>14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-218</v>
      </c>
      <c r="D11" s="413">
        <f t="shared" si="0"/>
        <v>0</v>
      </c>
      <c r="E11" s="412">
        <f>'4-Отчет за собствения капитал'!L34</f>
        <v>-218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-0.41015625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0.481651376146789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-0.02930505163271002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-0.031203566121842496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0.7207446808510638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0.6109785202863962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0.21336515513126492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0.006682577565632458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0.006682577565632458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0.09737542791936098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0.07607726597325408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1.1716535433070867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-16.43577981651376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1.0647845468053492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-0.16055045871559634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0.16605166051660517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79.62222222222222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510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734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19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340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1614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173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12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280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2085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188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230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76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336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830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263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125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45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433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1280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3365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214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409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409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623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-4136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789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-4925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-105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-4241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-218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1179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1190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49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249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1488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62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2025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41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780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585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202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31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134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252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2087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8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2095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3365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51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60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10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115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4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76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341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35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35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376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376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376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248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256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15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15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271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105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271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105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105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105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376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358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-220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-126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-24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-6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7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-11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6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19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14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14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214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214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214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214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409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409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409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409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789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789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789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789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-4925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-4925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-105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-5030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-5030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-113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-113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-105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-218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-218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2016-12-05T13:10:13Z</cp:lastPrinted>
  <dcterms:created xsi:type="dcterms:W3CDTF">2006-09-16T00:00:00Z</dcterms:created>
  <dcterms:modified xsi:type="dcterms:W3CDTF">2017-05-30T12:27:34Z</dcterms:modified>
  <cp:category/>
  <cp:version/>
  <cp:contentType/>
  <cp:contentStatus/>
</cp:coreProperties>
</file>