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<sst xmlns="http://schemas.openxmlformats.org/spreadsheetml/2006/main" count="1066" uniqueCount="874">
  <si>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</si>
  <si>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</si>
  <si>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</si>
  <si>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</si>
  <si>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</si>
  <si>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</si>
  <si>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</si>
  <si>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</si>
  <si>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</si>
  <si>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</si>
  <si>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</si>
  <si>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</si>
  <si>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</si>
  <si>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</si>
  <si>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</si>
  <si>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</si>
  <si>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</si>
  <si>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</si>
  <si>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</si>
  <si>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</si>
  <si>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</si>
  <si>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</si>
  <si>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</si>
  <si>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</si>
  <si>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</si>
  <si>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</si>
  <si>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</si>
  <si>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</si>
  <si>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</si>
  <si>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</si>
  <si>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</si>
  <si>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</si>
  <si>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</si>
  <si>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</si>
  <si>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</si>
  <si>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</si>
  <si>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</si>
  <si>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</si>
  <si>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</si>
  <si>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</si>
  <si>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</si>
  <si>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</si>
  <si>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</si>
  <si>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</si>
  <si>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</si>
  <si>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</si>
  <si>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</si>
  <si>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</si>
  <si>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</si>
  <si>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</si>
  <si>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</si>
  <si>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</si>
  <si>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</si>
  <si>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</si>
  <si>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</si>
  <si>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</si>
  <si>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</si>
  <si>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</si>
  <si>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</si>
  <si>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</si>
  <si>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</si>
  <si>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</si>
  <si>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</si>
  <si>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</si>
  <si>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</si>
  <si>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</si>
  <si>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</si>
  <si>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</si>
  <si>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</si>
  <si>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</si>
  <si>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</si>
  <si>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</si>
  <si>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</si>
  <si>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</si>
  <si>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</si>
  <si>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</si>
  <si>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</si>
  <si>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</si>
  <si>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</si>
  <si>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</si>
  <si>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</si>
  <si>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</si>
  <si>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</si>
  <si>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</si>
  <si>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</si>
  <si>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</si>
  <si>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</si>
  <si>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</si>
  <si>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</si>
  <si>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</si>
  <si>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</si>
  <si>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</si>
  <si>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</si>
  <si>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</si>
  <si>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</si>
  <si>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</si>
  <si>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</si>
  <si>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</si>
  <si>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</si>
  <si>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</si>
  <si>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</si>
  <si>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</si>
  <si>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</si>
  <si>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</si>
  <si>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</si>
  <si>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</si>
  <si>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</si>
  <si>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</si>
  <si>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</si>
  <si>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</si>
  <si>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</si>
  <si>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</si>
  <si>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</si>
  <si>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</si>
  <si>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</si>
  <si>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</si>
  <si>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</si>
  <si>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</si>
  <si>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</si>
  <si>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</si>
  <si>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</si>
  <si>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</si>
  <si>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</si>
  <si>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</si>
  <si>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</si>
  <si>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</si>
  <si>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</si>
  <si>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</si>
  <si>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</si>
  <si>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</si>
  <si>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</si>
  <si>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</si>
  <si>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</si>
  <si>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</si>
  <si>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</si>
  <si>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</si>
  <si>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</si>
  <si>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</si>
  <si>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</si>
  <si>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</si>
  <si>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</si>
  <si>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</si>
  <si>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</si>
  <si>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</si>
  <si>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</si>
  <si>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</si>
  <si>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</si>
  <si>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</si>
  <si>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</si>
  <si>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</si>
  <si>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</si>
  <si>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</si>
  <si>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</si>
  <si>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</si>
  <si>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</si>
  <si>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</si>
  <si>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</si>
  <si>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</si>
  <si>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</si>
  <si>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</si>
  <si>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</si>
  <si>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</si>
  <si>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</si>
  <si>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</si>
  <si>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</si>
  <si>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</si>
  <si>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</si>
  <si>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</si>
  <si>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</si>
  <si>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</si>
  <si>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</si>
  <si>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</si>
  <si>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</si>
  <si>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</si>
  <si>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</si>
  <si>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</si>
  <si>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</si>
  <si>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</si>
  <si>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</si>
  <si>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</si>
  <si>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</si>
  <si>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</si>
  <si>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</si>
  <si>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</si>
  <si>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</si>
  <si>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</si>
  <si>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</si>
  <si>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</si>
  <si>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</si>
  <si>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</si>
  <si>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</si>
  <si>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</si>
  <si>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</si>
  <si>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</si>
  <si>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</si>
  <si>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</si>
  <si>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</si>
  <si>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</si>
  <si>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</si>
  <si>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</si>
  <si>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</si>
  <si>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</si>
  <si>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</si>
  <si>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</si>
  <si>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</si>
  <si>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</si>
  <si>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</si>
  <si>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</si>
  <si>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</si>
  <si>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</si>
  <si>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</si>
  <si>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</si>
  <si>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</si>
  <si>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</si>
  <si>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</si>
  <si>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</si>
  <si>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</si>
  <si>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</si>
  <si>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</si>
  <si>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</si>
  <si>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</si>
  <si>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</si>
  <si>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</si>
  <si>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</si>
  <si>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</si>
  <si>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</si>
  <si>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</si>
  <si>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</si>
  <si>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</si>
  <si>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</si>
  <si>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</si>
  <si>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</si>
  <si>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</si>
  <si>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</si>
  <si>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</si>
  <si>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</si>
  <si>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</si>
  <si>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</si>
  <si>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</si>
  <si>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</si>
  <si>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</si>
  <si>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</si>
  <si>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</si>
  <si>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</si>
  <si>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</si>
  <si>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</si>
  <si>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</si>
  <si>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</si>
  <si>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</si>
  <si>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</si>
  <si>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</si>
  <si>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</si>
  <si>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</si>
  <si>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</si>
  <si>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</si>
  <si>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</si>
  <si>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</si>
  <si>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</si>
  <si>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</si>
  <si>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</si>
  <si>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</si>
  <si>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</si>
  <si>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</si>
  <si>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</si>
  <si>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</si>
  <si>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</si>
  <si>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</si>
  <si>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</si>
  <si>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</si>
  <si>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</si>
  <si>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</si>
  <si>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</si>
  <si>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</si>
  <si>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</si>
  <si>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</si>
  <si>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</si>
  <si>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</si>
  <si>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</si>
  <si>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</si>
  <si>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</si>
  <si>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</si>
  <si>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</si>
  <si>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</si>
  <si>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</si>
  <si>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</si>
  <si>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</si>
  <si>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</si>
  <si>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</si>
  <si>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</si>
  <si>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</si>
  <si>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</si>
  <si>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</si>
  <si>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</si>
  <si>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</si>
  <si>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</si>
  <si>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</si>
  <si>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</si>
  <si>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</si>
  <si>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</si>
  <si>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</si>
  <si>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</si>
  <si>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</si>
  <si>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</si>
  <si>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</si>
  <si>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</si>
  <si>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</si>
  <si>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</si>
  <si>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</si>
  <si>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</si>
  <si>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</si>
  <si>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</si>
  <si>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</si>
  <si>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</si>
  <si>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</si>
  <si>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</si>
  <si>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</si>
  <si>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</si>
  <si>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</si>
  <si>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</si>
  <si>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</si>
  <si>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</si>
  <si>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</si>
  <si>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</si>
  <si>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</si>
  <si>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</si>
  <si>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</si>
  <si>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</si>
  <si>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</si>
  <si>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</si>
  <si>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</si>
  <si>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</si>
  <si>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</si>
  <si>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</si>
  <si>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</si>
  <si>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</si>
  <si>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</si>
  <si>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</si>
  <si>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</si>
  <si>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</si>
  <si>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</si>
  <si>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</si>
  <si>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</si>
  <si>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</si>
  <si>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</si>
  <si>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</si>
  <si>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</si>
  <si>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</si>
  <si>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</si>
  <si>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</si>
  <si>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</si>
  <si>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</si>
  <si>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</si>
  <si>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</si>
  <si>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</si>
  <si>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</si>
  <si>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</si>
  <si>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</si>
  <si>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</si>
  <si>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</si>
  <si>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</si>
  <si>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</si>
  <si>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</si>
  <si>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</si>
  <si>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</si>
  <si>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</si>
  <si>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</si>
  <si>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</si>
  <si>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</si>
  <si>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</si>
  <si>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</si>
  <si>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</si>
  <si>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</si>
  <si>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</si>
  <si>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</si>
  <si>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</si>
  <si>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</si>
  <si>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</si>
  <si>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</si>
  <si>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</si>
  <si>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</si>
  <si>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</si>
  <si>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</si>
  <si>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</si>
  <si>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</si>
  <si>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</si>
  <si>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</si>
  <si>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</si>
  <si>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</si>
  <si>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</si>
  <si>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</si>
  <si>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</si>
  <si>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</si>
  <si>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</si>
  <si>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</si>
  <si>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</si>
  <si>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</si>
  <si>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</si>
  <si>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</si>
  <si>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</si>
  <si>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</si>
  <si>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</si>
  <si>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</si>
  <si>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</si>
  <si>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</si>
  <si>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</si>
  <si>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</si>
  <si>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</si>
  <si>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</si>
  <si>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</si>
  <si>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</si>
  <si>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</si>
  <si>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</si>
  <si>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</si>
  <si>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</si>
  <si>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</si>
  <si>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</si>
  <si>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</si>
  <si>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</si>
  <si>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</si>
  <si>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</si>
  <si>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</si>
  <si>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</si>
  <si>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</si>
  <si>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</si>
  <si>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</si>
  <si>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</si>
  <si>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</si>
  <si>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</si>
  <si>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</si>
  <si>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</si>
  <si>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</si>
  <si>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</si>
  <si>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</si>
  <si>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</si>
  <si>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</si>
  <si>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</si>
  <si>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</si>
  <si>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</si>
  <si>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</si>
  <si>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</si>
  <si>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</si>
  <si>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</si>
  <si>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</si>
  <si>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</si>
  <si>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</si>
  <si>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</si>
  <si>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</si>
  <si>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</si>
  <si>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</si>
  <si>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</si>
  <si>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</si>
  <si>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</si>
  <si>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</si>
  <si>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</si>
  <si>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</si>
  <si>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</si>
  <si>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</si>
  <si>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</si>
  <si>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</si>
  <si>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</si>
  <si>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</si>
  <si>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</si>
  <si>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</si>
  <si>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</si>
  <si>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</si>
  <si>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</si>
  <si>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</si>
  <si>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</si>
  <si>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</si>
  <si>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</si>
  <si>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</si>
  <si>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</si>
  <si>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</si>
  <si>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</si>
  <si>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</si>
  <si>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</si>
  <si>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</si>
  <si>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</si>
  <si>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</si>
  <si>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</si>
  <si>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</si>
  <si>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</si>
  <si>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</si>
  <si>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</si>
  <si>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</si>
  <si>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</si>
  <si>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</si>
  <si>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</si>
  <si>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</si>
  <si>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</si>
  <si>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</si>
  <si>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</si>
  <si>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</si>
  <si>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</si>
  <si>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</si>
  <si>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</si>
  <si>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</si>
  <si>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</si>
  <si>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</si>
  <si>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</si>
  <si>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</si>
  <si>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</si>
  <si>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</si>
  <si>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</si>
  <si>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</si>
  <si>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</si>
  <si>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</si>
  <si>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</si>
  <si>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</si>
  <si>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</si>
  <si>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</si>
  <si>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</si>
  <si>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</si>
  <si>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</si>
  <si>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</si>
  <si>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</si>
  <si>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</si>
  <si>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</si>
  <si>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</si>
  <si>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</si>
  <si>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</si>
  <si>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</si>
  <si>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</si>
  <si>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</si>
  <si>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</si>
  <si>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</si>
  <si>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</si>
  <si>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</si>
  <si>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</si>
  <si>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</si>
  <si>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</si>
  <si>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</si>
  <si>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</si>
  <si>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</si>
  <si>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</si>
  <si>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</si>
  <si>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</si>
  <si>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</si>
  <si>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</si>
  <si>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</si>
  <si>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</si>
  <si>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</si>
  <si>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</si>
  <si>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</si>
  <si>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</si>
  <si>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</si>
  <si>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</si>
  <si>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</si>
  <si>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</si>
  <si>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</si>
  <si>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</si>
  <si>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</si>
  <si>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</si>
  <si>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</si>
  <si>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</si>
  <si>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</si>
  <si>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</si>
  <si>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</si>
  <si>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</si>
  <si>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</si>
  <si>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</si>
  <si>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</si>
  <si>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</si>
  <si>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</si>
  <si>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</si>
  <si>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</si>
  <si>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</si>
  <si>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</si>
  <si>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</si>
  <si>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</si>
  <si>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</si>
  <si>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</si>
  <si>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</si>
  <si>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</si>
  <si>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</si>
  <si>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</si>
  <si>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</si>
  <si>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</si>
  <si>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</si>
  <si>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</si>
  <si>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</si>
  <si>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</si>
  <si>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</si>
  <si>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</si>
  <si>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</si>
  <si>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</si>
  <si>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</si>
  <si>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</si>
  <si>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</si>
  <si>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</si>
  <si>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</si>
  <si>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</si>
  <si>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</si>
  <si>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</si>
  <si>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</si>
  <si>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</si>
  <si>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</si>
  <si>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</si>
  <si>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</si>
  <si>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</si>
  <si>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</si>
  <si>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</si>
  <si>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</si>
  <si>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</si>
  <si>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</si>
  <si>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</si>
  <si>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</si>
  <si>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</si>
  <si>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</si>
  <si>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</si>
  <si>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</si>
  <si>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</si>
  <si>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</si>
  <si>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</si>
  <si>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</si>
  <si>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</si>
  <si>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</si>
  <si>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</si>
  <si>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</si>
  <si>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</si>
  <si>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</si>
  <si>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</si>
  <si>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</si>
  <si>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</si>
  <si>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</si>
  <si>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</si>
  <si>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</si>
  <si>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</si>
  <si>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</si>
  <si>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</si>
  <si>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</si>
  <si>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</si>
  <si>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</si>
  <si>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</si>
  <si>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</si>
  <si>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</si>
  <si>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</si>
  <si>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</si>
  <si>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</si>
  <si>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</si>
  <si>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</si>
  <si>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</si>
  <si>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</si>
  <si>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</si>
  <si>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</si>
  <si>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</si>
  <si>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</si>
  <si>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</si>
  <si>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</si>
  <si>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</si>
  <si>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</si>
  <si>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</si>
  <si>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</si>
  <si>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</si>
  <si>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</si>
  <si>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</si>
  <si>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</si>
  <si>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</si>
  <si>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</si>
  <si>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</si>
  <si>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</si>
  <si>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</si>
  <si>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</si>
  <si>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</si>
  <si>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</si>
  <si>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</si>
  <si>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</si>
  <si>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</si>
  <si>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</si>
  <si>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</si>
  <si>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</si>
  <si>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</si>
  <si>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</si>
  <si>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</si>
  <si>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</si>
  <si>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</si>
  <si>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</si>
  <si>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</si>
  <si>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</si>
  <si>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</si>
  <si>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</si>
  <si>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</si>
  <si>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</si>
  <si>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</si>
  <si>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</si>
  <si>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</si>
  <si>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</si>
  <si>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</si>
  <si>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</si>
  <si>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</si>
  <si>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</si>
  <si>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</si>
  <si>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</si>
  <si>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</si>
  <si>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</si>
  <si>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</si>
  <si>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</si>
  <si>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</si>
  <si>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</si>
  <si>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</si>
  <si>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</si>
  <si>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</si>
  <si>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</si>
  <si>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</si>
  <si>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</si>
  <si>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</si>
  <si>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</si>
  <si>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</si>
  <si>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</si>
  <si>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</si>
  <si>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</si>
  <si>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</si>
  <si>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</si>
  <si>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</si>
  <si>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</si>
  <si>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</si>
  <si>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</si>
  <si>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</si>
  <si>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</si>
  <si>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</si>
  <si>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</si>
  <si>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</si>
  <si>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</si>
  <si>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</si>
  <si>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</si>
  <si>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</si>
  <si>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</si>
  <si>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</si>
  <si>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</si>
  <si>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</si>
  <si>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</si>
  <si>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</si>
  <si>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</si>
  <si>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</si>
  <si>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</si>
  <si>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</si>
  <si>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</si>
  <si>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</si>
  <si>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</si>
  <si>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</si>
  <si>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</si>
  <si>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</si>
  <si>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</si>
  <si>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</si>
  <si>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</si>
  <si>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</si>
  <si>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</si>
  <si>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</si>
  <si>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</si>
  <si>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</si>
  <si>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</si>
  <si>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</si>
  <si>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</si>
  <si>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</si>
  <si>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</si>
  <si>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</si>
  <si>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</si>
  <si>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</si>
  <si>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</si>
  <si>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</si>
  <si>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</si>
  <si>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</si>
  <si>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</si>
  <si>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</si>
  <si>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</si>
  <si>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</si>
  <si>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</si>
  <si>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</si>
  <si>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</si>
  <si>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</si>
  <si>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</si>
  <si>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</si>
  <si>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</si>
  <si>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</si>
  <si>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</si>
  <si>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</si>
  <si>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</si>
  <si>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</si>
  <si>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</si>
  <si>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</si>
  <si>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</si>
  <si>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</si>
  <si>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</si>
  <si>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</si>
  <si>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</si>
  <si>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</si>
  <si>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</si>
  <si>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</si>
  <si>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</si>
  <si>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</si>
  <si>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</si>
  <si>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</si>
  <si>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</si>
  <si>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</si>
  <si>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</si>
  <si>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</si>
  <si>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</si>
  <si>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</si>
  <si>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</si>
  <si>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</si>
  <si>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</si>
  <si>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</si>
  <si>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</si>
  <si>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</si>
  <si>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</si>
  <si>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</si>
  <si>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</si>
  <si>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</si>
  <si>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</si>
  <si>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</si>
  <si>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</si>
  <si>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</si>
  <si>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</si>
  <si>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</si>
  <si>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</si>
  <si>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</si>
  <si>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</si>
  <si>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</si>
  <si>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</si>
  <si>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</si>
  <si>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</si>
  <si>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</si>
  <si>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</si>
  <si>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</si>
  <si>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</si>
  <si>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</si>
  <si>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</si>
  <si>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</si>
  <si>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</si>
  <si>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</si>
  <si>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</si>
  <si>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</si>
  <si>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</si>
  <si>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</si>
  <si>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</si>
  <si>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</si>
  <si>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</si>
  <si>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</si>
  <si>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</si>
  <si>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</si>
  <si>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</si>
  <si>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</si>
  <si>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</si>
  <si>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</si>
  <si>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</si>
  <si>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</si>
  <si>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</si>
  <si>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</si>
  <si>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</si>
  <si>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</si>
  <si>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</si>
  <si>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</si>
  <si>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</si>
  <si>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</si>
  <si>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</si>
  <si>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</si>
  <si>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</si>
  <si>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</si>
  <si>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</si>
  <si>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</si>
  <si>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</si>
  <si>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</si>
  <si>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</si>
  <si>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</si>
  <si>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</si>
  <si>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</si>
  <si>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</si>
  <si>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</si>
  <si>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</si>
  <si>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</si>
  <si>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01.01.2009-31.12.2009</t>
  </si>
  <si>
    <t>Дата на съставяне: 25.02.2010 г.</t>
  </si>
  <si>
    <t>Дата на съставяне: 25.02.2010</t>
  </si>
  <si>
    <t xml:space="preserve">Дата  на съставяне: 25.02.2010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</si>
</sst>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807</v>
      </c>
      <c r="D12" s="151">
        <v>817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674</v>
      </c>
      <c r="D13" s="151">
        <v>779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122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356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34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1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2634</v>
      </c>
      <c r="D19" s="155">
        <f>SUM(D11:D18)</f>
        <v>2794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346</v>
      </c>
      <c r="H20" s="158">
        <v>347</v>
      </c>
    </row>
    <row r="21" spans="1:18" ht="15">
      <c r="A21" s="235" t="s">
        <v>59</v>
      </c>
      <c r="B21" s="250" t="s">
        <v>60</v>
      </c>
      <c r="C21" s="151">
        <v>1896</v>
      </c>
      <c r="D21" s="151">
        <v>1616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21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755</v>
      </c>
      <c r="H25" s="154">
        <f>H19+H20+H21</f>
        <v>756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34</v>
      </c>
      <c r="D27" s="155">
        <f>SUM(D23:D26)</f>
        <v>43</v>
      </c>
      <c r="E27" s="253" t="s">
        <v>83</v>
      </c>
      <c r="F27" s="242" t="s">
        <v>84</v>
      </c>
      <c r="G27" s="154">
        <f>SUM(G28:G30)</f>
        <v>298</v>
      </c>
      <c r="H27" s="154">
        <f>SUM(H28:H30)</f>
        <v>470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470</v>
      </c>
      <c r="H28" s="152">
        <v>470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-172</v>
      </c>
      <c r="H29" s="316"/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-304</v>
      </c>
      <c r="H32" s="316">
        <v>-172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</v>
      </c>
      <c r="H33" s="154">
        <f>H27+H31+H32</f>
        <v>298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4149</v>
      </c>
      <c r="H36" s="154">
        <f>H25+H17+H33</f>
        <v>4454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705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80</v>
      </c>
      <c r="H48" s="152">
        <v>117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</v>
      </c>
      <c r="H49" s="154">
        <f>SUM(H43:H48)</f>
        <v>822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114</v>
      </c>
      <c r="H53" s="152">
        <v>109</v>
      </c>
    </row>
    <row r="54" spans="1:8" ht="15">
      <c r="A54" s="235" t="s">
        <v>166</v>
      </c>
      <c r="B54" s="249" t="s">
        <v>167</v>
      </c>
      <c r="C54" s="151">
        <v>50</v>
      </c>
      <c r="D54" s="151">
        <v>30</v>
      </c>
      <c r="E54" s="237" t="s">
        <v>168</v>
      </c>
      <c r="F54" s="245" t="s">
        <v>169</v>
      </c>
      <c r="G54" s="152">
        <v>532</v>
      </c>
      <c r="H54" s="152">
        <v>338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4775</v>
      </c>
      <c r="D55" s="155">
        <f>D19+D20+D21+D27+D32+D45+D51+D53+D54</f>
        <v>4497</v>
      </c>
      <c r="E55" s="237" t="s">
        <v>172</v>
      </c>
      <c r="F55" s="261" t="s">
        <v>173</v>
      </c>
      <c r="G55" s="154">
        <f>G49+G51+G52+G53+G54</f>
        <v>726</v>
      </c>
      <c r="H55" s="154">
        <f>H49+H51+H52+H53+H54</f>
        <v>1269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179</v>
      </c>
      <c r="D58" s="151">
        <v>231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182</v>
      </c>
      <c r="D59" s="151">
        <v>206</v>
      </c>
      <c r="E59" s="251" t="s">
        <v>181</v>
      </c>
      <c r="F59" s="242" t="s">
        <v>182</v>
      </c>
      <c r="G59" s="152">
        <v>1450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156</v>
      </c>
      <c r="D60" s="151">
        <v>190</v>
      </c>
      <c r="E60" s="237" t="s">
        <v>185</v>
      </c>
      <c r="F60" s="242" t="s">
        <v>186</v>
      </c>
      <c r="G60" s="152">
        <v>72</v>
      </c>
      <c r="H60" s="152">
        <v>168</v>
      </c>
    </row>
    <row r="61" spans="1:18" ht="15">
      <c r="A61" s="235" t="s">
        <v>187</v>
      </c>
      <c r="B61" s="244" t="s">
        <v>188</v>
      </c>
      <c r="C61" s="151">
        <v>1074</v>
      </c>
      <c r="D61" s="151">
        <v>1069</v>
      </c>
      <c r="E61" s="243" t="s">
        <v>189</v>
      </c>
      <c r="F61" s="272" t="s">
        <v>190</v>
      </c>
      <c r="G61" s="154">
        <f>SUM(G62:G68)</f>
        <v>652</v>
      </c>
      <c r="H61" s="154">
        <f>SUM(H62:H68)</f>
        <v>751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200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1591</v>
      </c>
      <c r="D64" s="155">
        <f>SUM(D58:D63)</f>
        <v>1696</v>
      </c>
      <c r="E64" s="237" t="s">
        <v>200</v>
      </c>
      <c r="F64" s="242" t="s">
        <v>201</v>
      </c>
      <c r="G64" s="152">
        <v>429</v>
      </c>
      <c r="H64" s="152">
        <v>442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89</v>
      </c>
      <c r="H66" s="152">
        <v>30</v>
      </c>
    </row>
    <row r="67" spans="1:8" ht="15">
      <c r="A67" s="235" t="s">
        <v>207</v>
      </c>
      <c r="B67" s="241" t="s">
        <v>208</v>
      </c>
      <c r="C67" s="151">
        <v>76</v>
      </c>
      <c r="D67" s="151">
        <v>731</v>
      </c>
      <c r="E67" s="237" t="s">
        <v>209</v>
      </c>
      <c r="F67" s="242" t="s">
        <v>210</v>
      </c>
      <c r="G67" s="152">
        <v>28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248</v>
      </c>
      <c r="D68" s="151">
        <v>404</v>
      </c>
      <c r="E68" s="237" t="s">
        <v>213</v>
      </c>
      <c r="F68" s="242" t="s">
        <v>214</v>
      </c>
      <c r="G68" s="152">
        <v>103</v>
      </c>
      <c r="H68" s="152">
        <v>68</v>
      </c>
    </row>
    <row r="69" spans="1:8" ht="15">
      <c r="A69" s="235" t="s">
        <v>215</v>
      </c>
      <c r="B69" s="241" t="s">
        <v>216</v>
      </c>
      <c r="C69" s="151">
        <v>53</v>
      </c>
      <c r="D69" s="151">
        <v>116</v>
      </c>
      <c r="E69" s="251" t="s">
        <v>78</v>
      </c>
      <c r="F69" s="242" t="s">
        <v>217</v>
      </c>
      <c r="G69" s="152"/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/>
      <c r="E71" s="253" t="s">
        <v>46</v>
      </c>
      <c r="F71" s="273" t="s">
        <v>224</v>
      </c>
      <c r="G71" s="161">
        <f>G59+G60+G61+G69+G70</f>
        <v>2174</v>
      </c>
      <c r="H71" s="161">
        <f>H59+H60+H61+H69+H70</f>
        <v>1927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381</v>
      </c>
      <c r="D75" s="155">
        <f>SUM(D67:D74)</f>
        <v>1256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2176</v>
      </c>
      <c r="H79" s="162">
        <f>H71+H74+H75+H76</f>
        <v>1929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267</v>
      </c>
      <c r="D87" s="151">
        <v>166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278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26</v>
      </c>
      <c r="D92" s="151">
        <v>22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2276</v>
      </c>
      <c r="D93" s="155">
        <f>D64+D75+D84+D91+D92</f>
        <v>3155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7051</v>
      </c>
      <c r="D94" s="164">
        <f>D93+D55</f>
        <v>7652</v>
      </c>
      <c r="E94" s="449" t="s">
        <v>270</v>
      </c>
      <c r="F94" s="289" t="s">
        <v>271</v>
      </c>
      <c r="G94" s="165">
        <f>G36+G39+G55+G79</f>
        <v>7051</v>
      </c>
      <c r="H94" s="165">
        <f>H36+H39+H55+H79</f>
        <v>7652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ТОДОРОВ АД</v>
      </c>
      <c r="C2" s="578"/>
      <c r="D2" s="578"/>
      <c r="E2" s="578"/>
      <c r="F2" s="580" t="s">
        <v>2</v>
      </c>
      <c r="G2" s="580"/>
      <c r="H2" s="526">
        <f>'справка №1-БАЛАНС'!H3</f>
        <v>130078447</v>
      </c>
    </row>
    <row r="3" spans="1:8" ht="15">
      <c r="A3" s="467" t="s">
        <v>274</v>
      </c>
      <c r="B3" s="578" t="str">
        <f>'справка №1-БАЛАНС'!E4</f>
        <v>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01.01.2009-31.12.2009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958</v>
      </c>
      <c r="D9" s="46">
        <v>1054</v>
      </c>
      <c r="E9" s="298" t="s">
        <v>284</v>
      </c>
      <c r="F9" s="549" t="s">
        <v>285</v>
      </c>
      <c r="G9" s="550">
        <v>1732</v>
      </c>
      <c r="H9" s="550">
        <v>2308</v>
      </c>
    </row>
    <row r="10" spans="1:8" ht="12">
      <c r="A10" s="298" t="s">
        <v>286</v>
      </c>
      <c r="B10" s="299" t="s">
        <v>287</v>
      </c>
      <c r="C10" s="46">
        <v>652</v>
      </c>
      <c r="D10" s="46">
        <v>536</v>
      </c>
      <c r="E10" s="298" t="s">
        <v>288</v>
      </c>
      <c r="F10" s="549" t="s">
        <v>289</v>
      </c>
      <c r="G10" s="550">
        <v>55</v>
      </c>
      <c r="H10" s="550">
        <v>270</v>
      </c>
    </row>
    <row r="11" spans="1:8" ht="12">
      <c r="A11" s="298" t="s">
        <v>290</v>
      </c>
      <c r="B11" s="299" t="s">
        <v>291</v>
      </c>
      <c r="C11" s="46">
        <v>244</v>
      </c>
      <c r="D11" s="46">
        <v>262</v>
      </c>
      <c r="E11" s="300" t="s">
        <v>292</v>
      </c>
      <c r="F11" s="549" t="s">
        <v>293</v>
      </c>
      <c r="G11" s="550">
        <v>36</v>
      </c>
      <c r="H11" s="550">
        <v>422</v>
      </c>
    </row>
    <row r="12" spans="1:8" ht="12">
      <c r="A12" s="298" t="s">
        <v>294</v>
      </c>
      <c r="B12" s="299" t="s">
        <v>295</v>
      </c>
      <c r="C12" s="46">
        <v>477</v>
      </c>
      <c r="D12" s="46">
        <v>521</v>
      </c>
      <c r="E12" s="300" t="s">
        <v>78</v>
      </c>
      <c r="F12" s="549" t="s">
        <v>296</v>
      </c>
      <c r="G12" s="550">
        <v>65</v>
      </c>
      <c r="H12" s="550">
        <v>3147</v>
      </c>
    </row>
    <row r="13" spans="1:18" ht="12">
      <c r="A13" s="298" t="s">
        <v>297</v>
      </c>
      <c r="B13" s="299" t="s">
        <v>298</v>
      </c>
      <c r="C13" s="46">
        <v>69</v>
      </c>
      <c r="D13" s="46">
        <v>81</v>
      </c>
      <c r="E13" s="301" t="s">
        <v>51</v>
      </c>
      <c r="F13" s="551" t="s">
        <v>299</v>
      </c>
      <c r="G13" s="548">
        <f>SUM(G9:G12)</f>
        <v>1888</v>
      </c>
      <c r="H13" s="548">
        <f>SUM(H9:H12)</f>
        <v>6147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94</v>
      </c>
      <c r="D14" s="46">
        <v>3279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-59</v>
      </c>
      <c r="D15" s="47">
        <v>26</v>
      </c>
      <c r="E15" s="296" t="s">
        <v>304</v>
      </c>
      <c r="F15" s="554" t="s">
        <v>305</v>
      </c>
      <c r="G15" s="550">
        <v>244</v>
      </c>
      <c r="H15" s="550">
        <v>15</v>
      </c>
    </row>
    <row r="16" spans="1:8" ht="12">
      <c r="A16" s="298" t="s">
        <v>306</v>
      </c>
      <c r="B16" s="299" t="s">
        <v>307</v>
      </c>
      <c r="C16" s="47">
        <v>-202</v>
      </c>
      <c r="D16" s="47">
        <v>168</v>
      </c>
      <c r="E16" s="298" t="s">
        <v>308</v>
      </c>
      <c r="F16" s="552" t="s">
        <v>309</v>
      </c>
      <c r="G16" s="555">
        <v>244</v>
      </c>
      <c r="H16" s="555">
        <v>15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2233</v>
      </c>
      <c r="D19" s="49">
        <f>SUM(D9:D15)+D16</f>
        <v>5927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202</v>
      </c>
      <c r="D22" s="46">
        <v>395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20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16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218</v>
      </c>
      <c r="D26" s="49">
        <f>SUM(D22:D25)</f>
        <v>438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2451</v>
      </c>
      <c r="D28" s="50">
        <f>D26+D19</f>
        <v>6365</v>
      </c>
      <c r="E28" s="127" t="s">
        <v>338</v>
      </c>
      <c r="F28" s="554" t="s">
        <v>339</v>
      </c>
      <c r="G28" s="548">
        <f>G13+G15+G24</f>
        <v>2132</v>
      </c>
      <c r="H28" s="548">
        <f>H13+H15+H24</f>
        <v>6162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319</v>
      </c>
      <c r="H30" s="53">
        <f>IF((D28-H28)&gt;0,D28-H28,0)</f>
        <v>203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2451</v>
      </c>
      <c r="D33" s="49">
        <f>D28-D31+D32</f>
        <v>6365</v>
      </c>
      <c r="E33" s="127" t="s">
        <v>352</v>
      </c>
      <c r="F33" s="554" t="s">
        <v>353</v>
      </c>
      <c r="G33" s="53">
        <f>G32-G31+G28</f>
        <v>2132</v>
      </c>
      <c r="H33" s="53">
        <f>H32-H31+H28</f>
        <v>6162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319</v>
      </c>
      <c r="H34" s="548">
        <f>IF((D33-H33)&gt;0,D33-H33,0)</f>
        <v>203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-15</v>
      </c>
      <c r="D35" s="49">
        <f>D36+D37+D38</f>
        <v>-31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25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-15</v>
      </c>
      <c r="D37" s="430">
        <v>-56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304</v>
      </c>
      <c r="H39" s="559">
        <f>IF(H34&gt;0,IF(D35+H34&lt;0,0,D35+H34),IF(D34-D35&lt;0,D35-D34,0))</f>
        <v>172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304</v>
      </c>
      <c r="H41" s="52">
        <f>IF(D39=0,IF(H39-H40&gt;0,H39-H40+D40,0),IF(D39-D40&lt;0,D40-D39+H40,0))</f>
        <v>172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2436</v>
      </c>
      <c r="D42" s="53">
        <f>D33+D35+D39</f>
        <v>6334</v>
      </c>
      <c r="E42" s="128" t="s">
        <v>379</v>
      </c>
      <c r="F42" s="129" t="s">
        <v>380</v>
      </c>
      <c r="G42" s="53">
        <f>G39+G33</f>
        <v>2436</v>
      </c>
      <c r="H42" s="53">
        <f>H39+H33</f>
        <v>6334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856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40234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01.01.2009-31.12.2009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3223</v>
      </c>
      <c r="D10" s="54">
        <v>3663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-1517</v>
      </c>
      <c r="D11" s="54">
        <v>-2627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-465</v>
      </c>
      <c r="D13" s="54">
        <v>-594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-84</v>
      </c>
      <c r="D14" s="54">
        <v>-796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-201</v>
      </c>
      <c r="D17" s="54">
        <v>-324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</v>
      </c>
      <c r="D19" s="54">
        <v>-40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913</v>
      </c>
      <c r="D20" s="55">
        <f>SUM(D10:D19)</f>
        <v>-719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-524</v>
      </c>
      <c r="D22" s="54">
        <v>-1210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434</v>
      </c>
      <c r="D23" s="54">
        <v>3310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-147</v>
      </c>
      <c r="D27" s="54">
        <v>-104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-237</v>
      </c>
      <c r="D32" s="55">
        <f>SUM(D22:D31)</f>
        <v>1996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3383</v>
      </c>
      <c r="D36" s="54">
        <v>3661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-3891</v>
      </c>
      <c r="D37" s="54">
        <v>-4751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-72</v>
      </c>
      <c r="D38" s="54">
        <v>-105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>
        <v>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-579</v>
      </c>
      <c r="D42" s="55">
        <f>SUM(D34:D41)</f>
        <v>-1188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97</v>
      </c>
      <c r="D43" s="55">
        <f>D42+D32+D20</f>
        <v>89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181</v>
      </c>
      <c r="D44" s="132">
        <v>92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278</v>
      </c>
      <c r="D45" s="55">
        <f>D44+D43</f>
        <v>181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275</v>
      </c>
      <c r="D46" s="56">
        <v>178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ТОДОРОВ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01.01.2009-31.12.2009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347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470</v>
      </c>
      <c r="J11" s="58">
        <f>'справка №1-БАЛАНС'!H29+'справка №1-БАЛАНС'!H32</f>
        <v>-172</v>
      </c>
      <c r="K11" s="60"/>
      <c r="L11" s="344">
        <f>SUM(C11:K11)</f>
        <v>4454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347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470</v>
      </c>
      <c r="J15" s="61">
        <f t="shared" si="2"/>
        <v>-172</v>
      </c>
      <c r="K15" s="61">
        <f t="shared" si="2"/>
        <v>0</v>
      </c>
      <c r="L15" s="344">
        <f t="shared" si="1"/>
        <v>4454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-304</v>
      </c>
      <c r="K16" s="60"/>
      <c r="L16" s="344">
        <f t="shared" si="1"/>
        <v>-304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</v>
      </c>
      <c r="F23" s="185"/>
      <c r="G23" s="185"/>
      <c r="H23" s="185"/>
      <c r="I23" s="185"/>
      <c r="J23" s="185"/>
      <c r="K23" s="185"/>
      <c r="L23" s="344">
        <f t="shared" si="1"/>
        <v>1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346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470</v>
      </c>
      <c r="J29" s="59">
        <f t="shared" si="6"/>
        <v>-476</v>
      </c>
      <c r="K29" s="59">
        <f t="shared" si="6"/>
        <v>0</v>
      </c>
      <c r="L29" s="344">
        <f t="shared" si="1"/>
        <v>4149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346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470</v>
      </c>
      <c r="J32" s="59">
        <f t="shared" si="7"/>
        <v>-476</v>
      </c>
      <c r="K32" s="59">
        <f t="shared" si="7"/>
        <v>0</v>
      </c>
      <c r="L32" s="344">
        <f t="shared" si="1"/>
        <v>4149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ТОДОРОВ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01.01.2009-31.12.2009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39</v>
      </c>
      <c r="L10" s="65">
        <v>10</v>
      </c>
      <c r="M10" s="65"/>
      <c r="N10" s="74">
        <f aca="true" t="shared" si="4" ref="N10:N39">K10+L10-M10</f>
        <v>49</v>
      </c>
      <c r="O10" s="65"/>
      <c r="P10" s="65"/>
      <c r="Q10" s="74">
        <f t="shared" si="0"/>
        <v>49</v>
      </c>
      <c r="R10" s="74">
        <f t="shared" si="1"/>
        <v>807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1147</v>
      </c>
      <c r="E11" s="189">
        <v>2</v>
      </c>
      <c r="F11" s="189">
        <v>19</v>
      </c>
      <c r="G11" s="74">
        <f t="shared" si="2"/>
        <v>1130</v>
      </c>
      <c r="H11" s="65"/>
      <c r="I11" s="65"/>
      <c r="J11" s="74">
        <f t="shared" si="3"/>
        <v>1130</v>
      </c>
      <c r="K11" s="65">
        <v>368</v>
      </c>
      <c r="L11" s="65">
        <v>107</v>
      </c>
      <c r="M11" s="65">
        <v>19</v>
      </c>
      <c r="N11" s="74">
        <f t="shared" si="4"/>
        <v>456</v>
      </c>
      <c r="O11" s="65"/>
      <c r="P11" s="65"/>
      <c r="Q11" s="74">
        <f t="shared" si="0"/>
        <v>456</v>
      </c>
      <c r="R11" s="74">
        <f t="shared" si="1"/>
        <v>674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113</v>
      </c>
      <c r="E12" s="189">
        <v>66</v>
      </c>
      <c r="F12" s="189">
        <v>45</v>
      </c>
      <c r="G12" s="74">
        <f t="shared" si="2"/>
        <v>134</v>
      </c>
      <c r="H12" s="65"/>
      <c r="I12" s="65"/>
      <c r="J12" s="74">
        <f t="shared" si="3"/>
        <v>134</v>
      </c>
      <c r="K12" s="65">
        <v>8</v>
      </c>
      <c r="L12" s="65">
        <v>4</v>
      </c>
      <c r="M12" s="65"/>
      <c r="N12" s="74">
        <f t="shared" si="4"/>
        <v>12</v>
      </c>
      <c r="O12" s="65"/>
      <c r="P12" s="65"/>
      <c r="Q12" s="74">
        <f t="shared" si="0"/>
        <v>12</v>
      </c>
      <c r="R12" s="74">
        <f t="shared" si="1"/>
        <v>122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602</v>
      </c>
      <c r="E13" s="189">
        <v>59</v>
      </c>
      <c r="F13" s="189">
        <v>106</v>
      </c>
      <c r="G13" s="74">
        <f t="shared" si="2"/>
        <v>555</v>
      </c>
      <c r="H13" s="65"/>
      <c r="I13" s="65"/>
      <c r="J13" s="74">
        <f t="shared" si="3"/>
        <v>555</v>
      </c>
      <c r="K13" s="65">
        <v>180</v>
      </c>
      <c r="L13" s="65">
        <v>101</v>
      </c>
      <c r="M13" s="65">
        <v>82</v>
      </c>
      <c r="N13" s="74">
        <f t="shared" si="4"/>
        <v>199</v>
      </c>
      <c r="O13" s="65"/>
      <c r="P13" s="65"/>
      <c r="Q13" s="74">
        <f t="shared" si="0"/>
        <v>199</v>
      </c>
      <c r="R13" s="74">
        <f t="shared" si="1"/>
        <v>356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78</v>
      </c>
      <c r="E14" s="189">
        <v>17</v>
      </c>
      <c r="F14" s="189">
        <v>9</v>
      </c>
      <c r="G14" s="74">
        <f t="shared" si="2"/>
        <v>86</v>
      </c>
      <c r="H14" s="65"/>
      <c r="I14" s="65"/>
      <c r="J14" s="74">
        <f t="shared" si="3"/>
        <v>86</v>
      </c>
      <c r="K14" s="65">
        <v>46</v>
      </c>
      <c r="L14" s="65">
        <v>12</v>
      </c>
      <c r="M14" s="65">
        <v>6</v>
      </c>
      <c r="N14" s="74">
        <f t="shared" si="4"/>
        <v>52</v>
      </c>
      <c r="O14" s="65"/>
      <c r="P14" s="65"/>
      <c r="Q14" s="74">
        <f t="shared" si="0"/>
        <v>52</v>
      </c>
      <c r="R14" s="74">
        <f t="shared" si="1"/>
        <v>34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>
        <v>69</v>
      </c>
      <c r="F15" s="457">
        <v>66</v>
      </c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31</v>
      </c>
      <c r="E16" s="189"/>
      <c r="F16" s="189">
        <v>1</v>
      </c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3435</v>
      </c>
      <c r="E17" s="194">
        <f>SUM(E9:E16)</f>
        <v>213</v>
      </c>
      <c r="F17" s="194">
        <f>SUM(F9:F16)</f>
        <v>246</v>
      </c>
      <c r="G17" s="74">
        <f t="shared" si="2"/>
        <v>3402</v>
      </c>
      <c r="H17" s="75">
        <f>SUM(H9:H16)</f>
        <v>0</v>
      </c>
      <c r="I17" s="75">
        <f>SUM(I9:I16)</f>
        <v>0</v>
      </c>
      <c r="J17" s="74">
        <f t="shared" si="3"/>
        <v>3402</v>
      </c>
      <c r="K17" s="75">
        <f>SUM(K9:K16)</f>
        <v>641</v>
      </c>
      <c r="L17" s="75">
        <f>SUM(L9:L16)</f>
        <v>234</v>
      </c>
      <c r="M17" s="75">
        <f>SUM(M9:M16)</f>
        <v>107</v>
      </c>
      <c r="N17" s="74">
        <f t="shared" si="4"/>
        <v>768</v>
      </c>
      <c r="O17" s="75">
        <f>SUM(O9:O16)</f>
        <v>0</v>
      </c>
      <c r="P17" s="75">
        <f>SUM(P9:P16)</f>
        <v>0</v>
      </c>
      <c r="Q17" s="74">
        <f t="shared" si="5"/>
        <v>768</v>
      </c>
      <c r="R17" s="74">
        <f t="shared" si="6"/>
        <v>2634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1616</v>
      </c>
      <c r="E19" s="187">
        <v>378</v>
      </c>
      <c r="F19" s="187">
        <v>98</v>
      </c>
      <c r="G19" s="74">
        <f t="shared" si="2"/>
        <v>1896</v>
      </c>
      <c r="H19" s="63"/>
      <c r="I19" s="63"/>
      <c r="J19" s="74">
        <f t="shared" si="3"/>
        <v>1896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1896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>
        <v>1</v>
      </c>
      <c r="F21" s="189"/>
      <c r="G21" s="74">
        <f t="shared" si="2"/>
        <v>36</v>
      </c>
      <c r="H21" s="65"/>
      <c r="I21" s="65"/>
      <c r="J21" s="74">
        <f t="shared" si="3"/>
        <v>36</v>
      </c>
      <c r="K21" s="65">
        <v>14</v>
      </c>
      <c r="L21" s="65">
        <v>4</v>
      </c>
      <c r="M21" s="65"/>
      <c r="N21" s="74">
        <f t="shared" si="4"/>
        <v>18</v>
      </c>
      <c r="O21" s="65"/>
      <c r="P21" s="65"/>
      <c r="Q21" s="74">
        <f t="shared" si="5"/>
        <v>18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4</v>
      </c>
      <c r="L22" s="65">
        <v>3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3</v>
      </c>
      <c r="L24" s="65">
        <v>3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65</v>
      </c>
      <c r="H25" s="66">
        <f t="shared" si="7"/>
        <v>0</v>
      </c>
      <c r="I25" s="66">
        <f t="shared" si="7"/>
        <v>0</v>
      </c>
      <c r="J25" s="67">
        <f t="shared" si="3"/>
        <v>65</v>
      </c>
      <c r="K25" s="66">
        <f t="shared" si="7"/>
        <v>21</v>
      </c>
      <c r="L25" s="66">
        <f t="shared" si="7"/>
        <v>10</v>
      </c>
      <c r="M25" s="66">
        <f t="shared" si="7"/>
        <v>0</v>
      </c>
      <c r="N25" s="67">
        <f t="shared" si="4"/>
        <v>31</v>
      </c>
      <c r="O25" s="66">
        <f t="shared" si="7"/>
        <v>0</v>
      </c>
      <c r="P25" s="66">
        <f t="shared" si="7"/>
        <v>0</v>
      </c>
      <c r="Q25" s="67">
        <f t="shared" si="5"/>
        <v>31</v>
      </c>
      <c r="R25" s="67">
        <f t="shared" si="6"/>
        <v>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</v>
      </c>
      <c r="E27" s="192">
        <f aca="true" t="shared" si="8" ref="E27:P27">SUM(E28:E31)</f>
        <v>147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8</v>
      </c>
      <c r="E31" s="189">
        <v>147</v>
      </c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</v>
      </c>
      <c r="E38" s="194">
        <f aca="true" t="shared" si="12" ref="E38:P38">E27+E32+E37</f>
        <v>147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5123</v>
      </c>
      <c r="E40" s="438">
        <f>E17+E18+E19+E25+E38+E39</f>
        <v>739</v>
      </c>
      <c r="F40" s="438">
        <f aca="true" t="shared" si="13" ref="F40:R40">F17+F18+F19+F25+F38+F39</f>
        <v>344</v>
      </c>
      <c r="G40" s="438">
        <f t="shared" si="13"/>
        <v>5518</v>
      </c>
      <c r="H40" s="438">
        <f t="shared" si="13"/>
        <v>0</v>
      </c>
      <c r="I40" s="438">
        <f t="shared" si="13"/>
        <v>0</v>
      </c>
      <c r="J40" s="438">
        <f t="shared" si="13"/>
        <v>5518</v>
      </c>
      <c r="K40" s="438">
        <f t="shared" si="13"/>
        <v>662</v>
      </c>
      <c r="L40" s="438">
        <f t="shared" si="13"/>
        <v>244</v>
      </c>
      <c r="M40" s="438">
        <f t="shared" si="13"/>
        <v>107</v>
      </c>
      <c r="N40" s="438">
        <f t="shared" si="13"/>
        <v>799</v>
      </c>
      <c r="O40" s="438">
        <f t="shared" si="13"/>
        <v>0</v>
      </c>
      <c r="P40" s="438">
        <f t="shared" si="13"/>
        <v>0</v>
      </c>
      <c r="Q40" s="438">
        <f t="shared" si="13"/>
        <v>799</v>
      </c>
      <c r="R40" s="438">
        <f t="shared" si="13"/>
        <v>4719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ТОДОРОВ АД</v>
      </c>
      <c r="C3" s="622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01.01.2009-31.12.2009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50</v>
      </c>
      <c r="D21" s="108"/>
      <c r="E21" s="120">
        <f t="shared" si="0"/>
        <v>50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76</v>
      </c>
      <c r="D24" s="119">
        <f>SUM(D25:D27)</f>
        <v>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76</v>
      </c>
      <c r="D26" s="108">
        <f>C26</f>
        <v>76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248</v>
      </c>
      <c r="D28" s="108">
        <f>C28</f>
        <v>248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53</v>
      </c>
      <c r="D29" s="108">
        <f>C29</f>
        <v>53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f>C31</f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f>C42</f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381</v>
      </c>
      <c r="D43" s="104">
        <f>D24+D28+D29+D31+D30+D32+D33+D38</f>
        <v>381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431</v>
      </c>
      <c r="D44" s="103">
        <f>D43+D21+D19+D9</f>
        <v>381</v>
      </c>
      <c r="E44" s="118">
        <f>E43+E21+E19+E9</f>
        <v>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80</v>
      </c>
      <c r="D64" s="108">
        <f>C64</f>
        <v>80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76</v>
      </c>
      <c r="D65" s="109">
        <f>C65</f>
        <v>76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80</v>
      </c>
      <c r="D66" s="103">
        <f>D52+D56+D61+D62+D63+D64</f>
        <v>80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</v>
      </c>
      <c r="D68" s="108"/>
      <c r="E68" s="119">
        <f t="shared" si="1"/>
        <v>114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</v>
      </c>
      <c r="D72" s="108">
        <f>C72</f>
        <v>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1450</v>
      </c>
      <c r="D75" s="103">
        <f>D76+D78</f>
        <v>1450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1450</v>
      </c>
      <c r="D76" s="108">
        <f>C76</f>
        <v>1450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72</v>
      </c>
      <c r="D80" s="103">
        <f>SUM(D81:D84)</f>
        <v>72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72</v>
      </c>
      <c r="D83" s="108">
        <f>C83</f>
        <v>72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649</v>
      </c>
      <c r="D85" s="104">
        <f>SUM(D86:D90)+D94</f>
        <v>649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429</v>
      </c>
      <c r="D87" s="108">
        <f>C87</f>
        <v>429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89</v>
      </c>
      <c r="D89" s="108">
        <f>C89</f>
        <v>89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103</v>
      </c>
      <c r="D90" s="103">
        <f>SUM(D91:D93)</f>
        <v>103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90</v>
      </c>
      <c r="D92" s="108">
        <f>C92</f>
        <v>90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f>C93</f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28</v>
      </c>
      <c r="D94" s="108">
        <f>C94</f>
        <v>28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2174</v>
      </c>
      <c r="D96" s="104">
        <f>D85+D80+D75+D71+D95</f>
        <v>2174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2368</v>
      </c>
      <c r="D97" s="104">
        <f>D96+D68+D66</f>
        <v>2254</v>
      </c>
      <c r="E97" s="104">
        <f>E96+E68+E66</f>
        <v>114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860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43" bottom="0.3937007874015748" header="0.21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ТОДОРОВ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130078447</v>
      </c>
    </row>
    <row r="5" spans="1:9" ht="15">
      <c r="A5" s="501" t="s">
        <v>5</v>
      </c>
      <c r="B5" s="624" t="str">
        <f>'справка №1-БАЛАНС'!E5</f>
        <v>01.01.2009-31.12.2009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ТОДОРОВ АД</v>
      </c>
      <c r="C5" s="630"/>
      <c r="D5" s="630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1" t="str">
        <f>'справка №1-БАЛАНС'!E5</f>
        <v>01.01.2009-31.12.2009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576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7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18.74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577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5118110236220472" header="0.2755905511811024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2010-02-24T14:55:37Z</cp:lastPrinted>
  <dcterms:created xsi:type="dcterms:W3CDTF">2000-06-29T12:02:40Z</dcterms:created>
  <dcterms:modified xsi:type="dcterms:W3CDTF">2010-02-26T14:12:50Z</dcterms:modified>
  <cp:category/>
  <cp:version/>
  <cp:contentType/>
  <cp:contentStatus/>
</cp:coreProperties>
</file>