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<sst xmlns="http://schemas.openxmlformats.org/spreadsheetml/2006/main" count="4190" uniqueCount="973">
  <si>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</si>
  <si>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</si>
  <si>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</si>
  <si>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</si>
  <si>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</si>
  <si>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</si>
  <si>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</si>
  <si>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</si>
  <si>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</si>
  <si>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</si>
  <si>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</si>
  <si>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</si>
  <si>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</si>
  <si>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</si>
  <si>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</si>
  <si>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</si>
  <si>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</si>
  <si>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</si>
  <si>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</si>
  <si>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</si>
  <si>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</si>
  <si>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</si>
  <si>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</si>
  <si>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</si>
  <si>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</si>
  <si>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</si>
  <si>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</si>
  <si>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</si>
  <si>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</si>
  <si>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</si>
  <si>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</si>
  <si>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</si>
  <si>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</si>
  <si>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</si>
  <si>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</si>
  <si>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</si>
  <si>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</si>
  <si>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</si>
  <si>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</si>
  <si>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</si>
  <si>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</si>
  <si>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</si>
  <si>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</si>
  <si>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</si>
  <si>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</si>
  <si>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</si>
  <si>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</si>
  <si>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</si>
  <si>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</si>
  <si>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</si>
  <si>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</si>
  <si>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</si>
  <si>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</si>
  <si>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</si>
  <si>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</si>
  <si>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</si>
  <si>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</si>
  <si>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</si>
  <si>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</si>
  <si>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</si>
  <si>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</si>
  <si>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</si>
  <si>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</si>
  <si>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</si>
  <si>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</si>
  <si>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</si>
  <si>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</si>
  <si>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</si>
  <si>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</si>
  <si>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</si>
  <si>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</si>
  <si>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</si>
  <si>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</si>
  <si>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</si>
  <si>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</si>
  <si>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</si>
  <si>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</si>
  <si>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</si>
  <si>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</si>
  <si>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</si>
  <si>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</si>
  <si>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</si>
  <si>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</si>
  <si>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</si>
  <si>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</si>
  <si>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</si>
  <si>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</si>
  <si>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</si>
  <si>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</si>
  <si>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</si>
  <si>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</si>
  <si>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</si>
  <si>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</si>
  <si>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</si>
  <si>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</si>
  <si>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</si>
  <si>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</si>
  <si>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</si>
  <si>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</si>
  <si>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</si>
  <si>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</si>
  <si>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</si>
  <si>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</si>
  <si>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</si>
  <si>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</si>
  <si>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</si>
  <si>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</si>
  <si>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</si>
  <si>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</si>
  <si>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</si>
  <si>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</si>
  <si>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</si>
  <si>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</si>
  <si>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</si>
  <si>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</si>
  <si>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</si>
  <si>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</si>
  <si>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</si>
  <si>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</si>
  <si>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</si>
  <si>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</si>
  <si>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</si>
  <si>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</si>
  <si>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</si>
  <si>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</si>
  <si>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</si>
  <si>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</si>
  <si>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</si>
  <si>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</si>
  <si>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</si>
  <si>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</si>
  <si>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</si>
  <si>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</si>
  <si>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</si>
  <si>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</si>
  <si>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</si>
  <si>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</si>
  <si>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</si>
  <si>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</si>
  <si>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</si>
  <si>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</si>
  <si>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</si>
  <si>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</si>
  <si>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</si>
  <si>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</si>
  <si>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</si>
  <si>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</si>
  <si>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</si>
  <si>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</si>
  <si>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</si>
  <si>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</si>
  <si>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</si>
  <si>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</si>
  <si>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</si>
  <si>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</si>
  <si>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</si>
  <si>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</si>
  <si>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</si>
  <si>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</si>
  <si>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</si>
  <si>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</si>
  <si>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</si>
  <si>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</si>
  <si>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</si>
  <si>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</si>
  <si>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</si>
  <si>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</si>
  <si>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</si>
  <si>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</si>
  <si>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</si>
  <si>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</si>
  <si>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</si>
  <si>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</si>
  <si>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</si>
  <si>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</si>
  <si>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</si>
  <si>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</si>
  <si>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</si>
  <si>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</si>
  <si>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</si>
  <si>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</si>
  <si>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</si>
  <si>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</si>
  <si>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</si>
  <si>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</si>
  <si>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</si>
  <si>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</si>
  <si>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</si>
  <si>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</si>
  <si>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</si>
  <si>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</si>
  <si>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</si>
  <si>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</si>
  <si>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</si>
  <si>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</si>
  <si>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</si>
  <si>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</si>
  <si>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</si>
  <si>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</si>
  <si>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</si>
  <si>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</si>
  <si>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</si>
  <si>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</si>
  <si>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</si>
  <si>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</si>
  <si>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</si>
  <si>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</si>
  <si>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</si>
  <si>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</si>
  <si>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</si>
  <si>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</si>
  <si>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</si>
  <si>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</si>
  <si>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</si>
  <si>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</si>
  <si>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</si>
  <si>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</si>
  <si>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</si>
  <si>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</si>
  <si>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</si>
  <si>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</si>
  <si>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</si>
  <si>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</si>
  <si>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</si>
  <si>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</si>
  <si>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</si>
  <si>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</si>
  <si>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</si>
  <si>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</si>
  <si>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</si>
  <si>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</si>
  <si>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</si>
  <si>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</si>
  <si>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</si>
  <si>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</si>
  <si>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</si>
  <si>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</si>
  <si>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</si>
  <si>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</si>
  <si>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</si>
  <si>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</si>
  <si>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</si>
  <si>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</si>
  <si>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</si>
  <si>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</si>
  <si>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</si>
  <si>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</si>
  <si>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</si>
  <si>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</si>
  <si>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</si>
  <si>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</si>
  <si>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</si>
  <si>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</si>
  <si>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</si>
  <si>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</si>
  <si>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</si>
  <si>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</si>
  <si>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</si>
  <si>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</si>
  <si>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</si>
  <si>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</si>
  <si>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</si>
  <si>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</si>
  <si>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</si>
  <si>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</si>
  <si>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</si>
  <si>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</si>
  <si>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</si>
  <si>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</si>
  <si>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</si>
  <si>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</si>
  <si>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</si>
  <si>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</si>
  <si>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</si>
  <si>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</si>
  <si>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</si>
  <si>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</si>
  <si>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</si>
  <si>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</si>
  <si>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</si>
  <si>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</si>
  <si>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</si>
  <si>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</si>
  <si>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</si>
  <si>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</si>
  <si>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</si>
  <si>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</si>
  <si>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</si>
  <si>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</si>
  <si>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</si>
  <si>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</si>
  <si>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</si>
  <si>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</si>
  <si>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</si>
  <si>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</si>
  <si>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</si>
  <si>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</si>
  <si>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</si>
  <si>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</si>
  <si>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</si>
  <si>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</si>
  <si>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</si>
  <si>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</si>
  <si>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</si>
  <si>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</si>
  <si>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</si>
  <si>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</si>
  <si>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</si>
  <si>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</si>
  <si>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</si>
  <si>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</si>
  <si>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</si>
  <si>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</si>
  <si>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</si>
  <si>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</si>
  <si>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</si>
  <si>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</si>
  <si>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</si>
  <si>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</si>
  <si>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</si>
  <si>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</si>
  <si>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</si>
  <si>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</si>
  <si>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</si>
  <si>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</si>
  <si>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</si>
  <si>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</si>
  <si>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</si>
  <si>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</si>
  <si>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</si>
  <si>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</si>
  <si>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</si>
  <si>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</si>
  <si>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</si>
  <si>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</si>
  <si>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</si>
  <si>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</si>
  <si>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</si>
  <si>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</si>
  <si>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</si>
  <si>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</si>
  <si>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</si>
  <si>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</si>
  <si>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</si>
  <si>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</si>
  <si>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</si>
  <si>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</si>
  <si>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</si>
  <si>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</si>
  <si>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</si>
  <si>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</si>
  <si>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</si>
  <si>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</si>
  <si>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</si>
  <si>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</si>
  <si>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</si>
  <si>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</si>
  <si>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</si>
  <si>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</si>
  <si>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</si>
  <si>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</si>
  <si>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</si>
  <si>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</si>
  <si>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</si>
  <si>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</si>
  <si>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</si>
  <si>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</si>
  <si>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</si>
  <si>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</si>
  <si>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</si>
  <si>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</si>
  <si>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</si>
  <si>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</si>
  <si>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</si>
  <si>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</si>
  <si>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</si>
  <si>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</si>
  <si>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</si>
  <si>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</si>
  <si>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</si>
  <si>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</si>
  <si>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</si>
  <si>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</si>
  <si>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</si>
  <si>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</si>
  <si>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</si>
  <si>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</si>
  <si>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</si>
  <si>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</si>
  <si>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</si>
  <si>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</si>
  <si>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</si>
  <si>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</si>
  <si>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</si>
  <si>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</si>
  <si>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</si>
  <si>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</si>
  <si>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</si>
  <si>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</si>
  <si>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</si>
  <si>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</si>
  <si>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</si>
  <si>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</si>
  <si>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</si>
  <si>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</si>
  <si>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</si>
  <si>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</si>
  <si>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</si>
  <si>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</si>
  <si>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</si>
  <si>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</si>
  <si>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</si>
  <si>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</si>
  <si>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</si>
  <si>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</si>
  <si>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</si>
  <si>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</si>
  <si>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</si>
  <si>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</si>
  <si>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</si>
  <si>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</si>
  <si>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</si>
  <si>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</si>
  <si>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</si>
  <si>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</si>
  <si>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</si>
  <si>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</si>
  <si>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</si>
  <si>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</si>
  <si>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</si>
  <si>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</si>
  <si>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</si>
  <si>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</si>
  <si>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</si>
  <si>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</si>
  <si>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</si>
  <si>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</si>
  <si>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</si>
  <si>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</si>
  <si>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</si>
  <si>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</si>
  <si>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</si>
  <si>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</si>
  <si>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</si>
  <si>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</si>
  <si>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</si>
  <si>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</si>
  <si>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</si>
  <si>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</si>
  <si>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</si>
  <si>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</si>
  <si>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</si>
  <si>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</si>
  <si>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</si>
  <si>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</si>
  <si>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</si>
  <si>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</si>
  <si>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</si>
  <si>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</si>
  <si>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</si>
  <si>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</si>
  <si>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</si>
  <si>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</si>
  <si>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</si>
  <si>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</si>
  <si>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</si>
  <si>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</si>
  <si>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</si>
  <si>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</si>
  <si>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</si>
  <si>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</si>
  <si>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</si>
  <si>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</si>
  <si>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</si>
  <si>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</si>
  <si>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</si>
  <si>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</si>
  <si>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</si>
  <si>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</si>
  <si>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</si>
  <si>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</si>
  <si>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</si>
  <si>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</si>
  <si>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</si>
  <si>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</si>
  <si>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</si>
  <si>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</si>
  <si>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</si>
  <si>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</si>
  <si>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</si>
  <si>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</si>
  <si>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</si>
  <si>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</si>
  <si>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</si>
  <si>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</si>
  <si>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</si>
  <si>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</si>
  <si>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</si>
  <si>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</si>
  <si>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</si>
  <si>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</si>
  <si>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</si>
  <si>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</si>
  <si>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</si>
  <si>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</si>
  <si>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</si>
  <si>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</si>
  <si>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</si>
  <si>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</si>
  <si>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</si>
  <si>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</si>
  <si>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</si>
  <si>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</si>
  <si>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</si>
  <si>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</si>
  <si>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</si>
  <si>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</si>
  <si>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</si>
  <si>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</si>
  <si>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</si>
  <si>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</si>
  <si>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</si>
  <si>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</si>
  <si>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</si>
  <si>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</si>
  <si>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</si>
  <si>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</si>
  <si>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</si>
  <si>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</si>
  <si>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</si>
  <si>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</si>
  <si>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</si>
  <si>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</si>
  <si>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</si>
  <si>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</si>
  <si>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</si>
  <si>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</si>
  <si>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</si>
  <si>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</si>
  <si>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</si>
  <si>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</si>
  <si>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</si>
  <si>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</si>
  <si>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</si>
  <si>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</si>
  <si>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</si>
  <si>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</si>
  <si>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</si>
  <si>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</si>
  <si>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</si>
  <si>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</si>
  <si>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</si>
  <si>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</si>
  <si>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</si>
  <si>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</si>
  <si>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</si>
  <si>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</si>
  <si>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</si>
  <si>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</si>
  <si>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</si>
  <si>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</si>
  <si>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</si>
  <si>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</si>
  <si>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</si>
  <si>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</si>
  <si>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</si>
  <si>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</si>
  <si>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</si>
  <si>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</si>
  <si>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</si>
  <si>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</si>
  <si>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</si>
  <si>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</si>
  <si>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</si>
  <si>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</si>
  <si>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</si>
  <si>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</si>
  <si>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</si>
  <si>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</si>
  <si>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</si>
  <si>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</si>
  <si>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</si>
  <si>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</si>
  <si>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</si>
  <si>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</si>
  <si>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</si>
  <si>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</si>
  <si>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</si>
  <si>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</si>
  <si>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</si>
  <si>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</si>
  <si>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</si>
  <si>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</si>
  <si>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</si>
  <si>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</si>
  <si>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</si>
  <si>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</si>
  <si>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</si>
  <si>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</si>
  <si>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</si>
  <si>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</si>
  <si>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</si>
  <si>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</si>
  <si>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</si>
  <si>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</si>
  <si>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</si>
  <si>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</si>
  <si>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</si>
  <si>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</si>
  <si>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</si>
  <si>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</si>
  <si>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</si>
  <si>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</si>
  <si>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</si>
  <si>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</si>
  <si>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</si>
  <si>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</si>
  <si>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</si>
  <si>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</si>
  <si>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</si>
  <si>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</si>
  <si>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</si>
  <si>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</si>
  <si>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</si>
  <si>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</si>
  <si>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</si>
  <si>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</si>
  <si>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</si>
  <si>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</si>
  <si>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</si>
  <si>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</si>
  <si>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</si>
  <si>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</si>
  <si>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</si>
  <si>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</si>
  <si>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</si>
  <si>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</si>
  <si>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</si>
  <si>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</si>
  <si>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</si>
  <si>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</si>
  <si>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</si>
  <si>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</si>
  <si>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</si>
  <si>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</si>
  <si>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</si>
  <si>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</si>
  <si>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</si>
  <si>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</si>
  <si>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</si>
  <si>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</si>
  <si>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</si>
  <si>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</si>
  <si>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</si>
  <si>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</si>
  <si>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</si>
  <si>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</si>
  <si>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</si>
  <si>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</si>
  <si>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</si>
  <si>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</si>
  <si>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</si>
  <si>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</si>
  <si>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</si>
  <si>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</si>
  <si>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</si>
  <si>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</si>
  <si>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</si>
  <si>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</si>
  <si>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</si>
  <si>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</si>
  <si>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</si>
  <si>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</si>
  <si>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</si>
  <si>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</si>
  <si>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</si>
  <si>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</si>
  <si>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</si>
  <si>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</si>
  <si>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</si>
  <si>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</si>
  <si>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</si>
  <si>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</si>
  <si>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</si>
  <si>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</si>
  <si>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</si>
  <si>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</si>
  <si>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</si>
  <si>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</si>
  <si>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</si>
  <si>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</si>
  <si>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</si>
  <si>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</si>
  <si>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</si>
  <si>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</si>
  <si>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</si>
  <si>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</si>
  <si>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</si>
  <si>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</si>
  <si>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</si>
  <si>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</si>
  <si>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</si>
  <si>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</si>
  <si>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</si>
  <si>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</si>
  <si>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</si>
  <si>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</si>
  <si>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</si>
  <si>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</si>
  <si>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</si>
  <si>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</si>
  <si>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</si>
  <si>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</si>
  <si>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</si>
  <si>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</si>
  <si>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</si>
  <si>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</si>
  <si>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</si>
  <si>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</si>
  <si>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</si>
  <si>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</si>
  <si>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</si>
  <si>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</si>
  <si>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</si>
  <si>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</si>
  <si>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</si>
  <si>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</si>
  <si>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</si>
  <si>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</si>
  <si>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</si>
  <si>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</si>
  <si>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</si>
  <si>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</si>
  <si>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</si>
  <si>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</si>
  <si>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</si>
  <si>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</si>
  <si>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</si>
  <si>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</si>
  <si>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</si>
  <si>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</si>
  <si>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</si>
  <si>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</si>
  <si>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</si>
  <si>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</si>
  <si>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</si>
  <si>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</si>
  <si>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</si>
  <si>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</si>
  <si>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</si>
  <si>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</si>
  <si>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</si>
  <si>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</si>
  <si>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</si>
  <si>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</si>
  <si>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</si>
  <si>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</si>
  <si>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</si>
  <si>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</si>
  <si>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</si>
  <si>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</si>
  <si>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</si>
  <si>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</si>
  <si>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</si>
  <si>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</si>
  <si>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</si>
  <si>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</si>
  <si>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</si>
  <si>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</si>
  <si>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</si>
  <si>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</si>
  <si>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</si>
  <si>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</si>
  <si>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</si>
  <si>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</si>
  <si>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</si>
  <si>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</si>
  <si>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</si>
  <si>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</si>
  <si>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</si>
  <si>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</si>
  <si>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</si>
  <si>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</si>
  <si>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</si>
  <si>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</si>
  <si>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</si>
  <si>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</si>
  <si>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</si>
  <si>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</si>
  <si>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</si>
  <si>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</si>
  <si>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</si>
  <si>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</si>
  <si>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</si>
  <si>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</si>
  <si>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</si>
  <si>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</si>
  <si>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</si>
  <si>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</si>
  <si>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</si>
  <si>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</si>
  <si>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</si>
  <si>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</si>
  <si>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</si>
  <si>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</si>
  <si>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</si>
  <si>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</si>
  <si>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</si>
  <si>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</si>
  <si>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</si>
  <si>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</si>
  <si>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</si>
  <si>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</si>
  <si>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</si>
  <si>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</si>
  <si>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</si>
  <si>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</si>
  <si>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</si>
  <si>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</si>
  <si>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</si>
  <si>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</si>
  <si>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</si>
  <si>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</si>
  <si>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</si>
  <si>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</si>
  <si>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</si>
  <si>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</si>
  <si>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</si>
  <si>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</si>
  <si>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</si>
  <si>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</si>
  <si>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</si>
  <si>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</si>
  <si>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</si>
  <si>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</si>
  <si>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</si>
  <si>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</si>
  <si>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</si>
  <si>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</si>
  <si>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</si>
  <si>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</si>
  <si>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</si>
  <si>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</si>
  <si>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</si>
  <si>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</si>
  <si>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</si>
  <si>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</si>
  <si>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</si>
  <si>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</si>
  <si>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</si>
  <si>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</si>
  <si>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</si>
  <si>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</si>
  <si>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</si>
  <si>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</si>
  <si>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</si>
  <si>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</si>
  <si>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</si>
  <si>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</si>
  <si>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</si>
  <si>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</si>
  <si>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</si>
  <si>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</si>
  <si>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</si>
  <si>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</si>
  <si>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</si>
  <si>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</si>
  <si>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</si>
  <si>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</si>
  <si>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</si>
  <si>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</si>
  <si>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</si>
  <si>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</si>
  <si>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</si>
  <si>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</si>
  <si>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</si>
  <si>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</si>
  <si>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</si>
  <si>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</si>
  <si>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</si>
  <si>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</si>
  <si>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</si>
  <si>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</si>
  <si>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</si>
  <si>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</si>
  <si>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</si>
  <si>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</si>
  <si>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</si>
  <si>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</si>
  <si>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</si>
  <si>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</si>
  <si>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</si>
  <si>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</si>
  <si>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</si>
  <si>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</si>
  <si>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</si>
  <si>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</si>
  <si>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</si>
  <si>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</si>
  <si>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</si>
  <si>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</si>
  <si>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</si>
  <si>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</si>
  <si>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</si>
  <si>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</si>
  <si>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</si>
  <si>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</si>
  <si>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</si>
  <si>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</si>
  <si>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</si>
  <si>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</si>
  <si>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</si>
  <si>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</si>
  <si>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</si>
  <si>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</si>
  <si>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</si>
  <si>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</si>
  <si>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</si>
  <si>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</si>
  <si>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</si>
  <si>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</si>
  <si>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</si>
  <si>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</si>
  <si>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</si>
  <si>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</si>
  <si>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</si>
  <si>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</si>
  <si>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</si>
  <si>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</si>
  <si>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</si>
  <si>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</si>
  <si>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</si>
  <si>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</si>
  <si>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</si>
  <si>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</si>
  <si>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</si>
  <si>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</si>
  <si>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</si>
  <si>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</si>
  <si>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</si>
  <si>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</si>
  <si>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</si>
  <si>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</si>
  <si>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</si>
  <si>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</si>
  <si>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</si>
  <si>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</si>
  <si>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</si>
  <si>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</si>
  <si>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</si>
  <si>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</si>
  <si>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</si>
  <si>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</si>
  <si>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</si>
  <si>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</si>
  <si>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</si>
  <si>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</si>
  <si>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</si>
  <si>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</si>
  <si>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</si>
  <si>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</si>
  <si>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</si>
  <si>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</si>
  <si>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БУЛГАР ЧЕХ ИНВЕСТ ХОЛДИНГ АД</t>
  </si>
  <si>
    <t>120054800</t>
  </si>
  <si>
    <t>ВАЛЕНТИН ГЕОРГИЕВ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</si>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</sst>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44012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44099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ПЕТЯ РОГОЗЯНСКА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44012</v>
      </c>
    </row>
    <row r="11" spans="1:2" ht="15.75">
      <c r="A11" s="7" t="s">
        <v>950</v>
      </c>
      <c r="B11" s="547">
        <v>44099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0.0076195480819758275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0.0007881291444722252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0.0007142505295305649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1.0334486735870818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2.3088004190675746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2.2704295442640126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1.2675484546883184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0.01715557883708748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0.8497433872878011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9.667892800840777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0.9062607753312644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468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0.12296374146085129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0.5234375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78.45628997867804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25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67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2224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3042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3042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9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5342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815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4489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9839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161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15316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19096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19096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19096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262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262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586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35260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40602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2506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2541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-35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2535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3806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21524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15265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12253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2600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393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15272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15272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40602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116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19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113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113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251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439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168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616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867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29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867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29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29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29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896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252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644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896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896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896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896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-45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-45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-950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5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-5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24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-8052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9882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904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-444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-652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-1096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-237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499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262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80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80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80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80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2541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2541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29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2570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2570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-35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-35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-35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-35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3777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3777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29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3806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3806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36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58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9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9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9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67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30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30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2224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3042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5296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36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30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88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2224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9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9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9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3042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5363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36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30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88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2224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9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9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9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3042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5363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15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5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20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20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16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5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21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21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16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5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21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21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20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25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67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2224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9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9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9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3042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5342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815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815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4489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9839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161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161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15316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15316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815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815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4489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9839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161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161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15316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15316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15261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12253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2600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393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257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136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15272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36796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15261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12253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2600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393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257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136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15272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15272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21514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21514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21524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8557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8557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4977427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786132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5763559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9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9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17851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1200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19051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37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10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47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1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1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2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9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9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17887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1209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19096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D90" sqref="D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>
        <v>20</v>
      </c>
      <c r="D13" s="187">
        <v>21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25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1191</v>
      </c>
      <c r="H18" s="579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67</v>
      </c>
      <c r="D20" s="567">
        <f>SUM(D12:D19)</f>
        <v>43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2224</v>
      </c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80</v>
      </c>
      <c r="H22" s="583">
        <f>SUM(H23:H25)</f>
        <v>80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80</v>
      </c>
      <c r="H26" s="567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2506</v>
      </c>
      <c r="H28" s="565">
        <f>SUM(H29:H31)</f>
        <v>168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203+2338</f>
        <v>2541</v>
      </c>
      <c r="H29" s="187">
        <v>203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-35</v>
      </c>
      <c r="H30" s="187">
        <v>-35</v>
      </c>
      <c r="M30" s="92"/>
    </row>
    <row r="31" spans="1:8" ht="15.75">
      <c r="A31" s="84" t="s">
        <v>91</v>
      </c>
      <c r="B31" s="86" t="s">
        <v>92</v>
      </c>
      <c r="C31" s="188">
        <v>3042</v>
      </c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29</v>
      </c>
      <c r="H32" s="187">
        <v>2338</v>
      </c>
      <c r="M32" s="92"/>
    </row>
    <row r="33" spans="1:8" ht="15.75">
      <c r="A33" s="469" t="s">
        <v>99</v>
      </c>
      <c r="B33" s="91" t="s">
        <v>100</v>
      </c>
      <c r="C33" s="566">
        <f>C31+C32</f>
        <v>3042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2535</v>
      </c>
      <c r="H34" s="567">
        <f>H28+H32+H33</f>
        <v>2506</v>
      </c>
    </row>
    <row r="35" spans="1:8" ht="15.75">
      <c r="A35" s="84" t="s">
        <v>106</v>
      </c>
      <c r="B35" s="88" t="s">
        <v>107</v>
      </c>
      <c r="C35" s="564">
        <f>SUM(C36:C39)</f>
        <v>9</v>
      </c>
      <c r="D35" s="565">
        <f>SUM(D36:D39)</f>
        <v>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3806</v>
      </c>
      <c r="H37" s="569">
        <f>H26+H18+H34</f>
        <v>3777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9</v>
      </c>
      <c r="D39" s="187">
        <v>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9</v>
      </c>
      <c r="D46" s="567">
        <f>D35+D40+D45</f>
        <v>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21514</v>
      </c>
      <c r="H50" s="565">
        <f>SUM(H44:H49)</f>
        <v>21514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</v>
      </c>
      <c r="H54" s="187">
        <v>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5342</v>
      </c>
      <c r="D56" s="571">
        <f>D20+D21+D22+D28+D33+D46+D52+D54+D55</f>
        <v>52</v>
      </c>
      <c r="E56" s="94" t="s">
        <v>825</v>
      </c>
      <c r="F56" s="93" t="s">
        <v>172</v>
      </c>
      <c r="G56" s="568">
        <f>G50+G52+G53+G54+G55</f>
        <v>21524</v>
      </c>
      <c r="H56" s="569">
        <f>H50+H52+H53+H54+H55</f>
        <v>21516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</v>
      </c>
      <c r="H60" s="187">
        <v>12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15265</v>
      </c>
      <c r="H61" s="565">
        <f>SUM(H62:H68)</f>
        <v>261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418+94+11741</f>
        <v>12253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2600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815</v>
      </c>
      <c r="D68" s="187">
        <v>1500</v>
      </c>
      <c r="E68" s="84" t="s">
        <v>212</v>
      </c>
      <c r="F68" s="87" t="s">
        <v>213</v>
      </c>
      <c r="G68" s="188">
        <v>393</v>
      </c>
      <c r="H68" s="187">
        <v>257</v>
      </c>
    </row>
    <row r="69" spans="1:8" ht="15.75">
      <c r="A69" s="84" t="s">
        <v>210</v>
      </c>
      <c r="B69" s="86" t="s">
        <v>211</v>
      </c>
      <c r="C69" s="188">
        <v>12</v>
      </c>
      <c r="D69" s="187">
        <v>19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4489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9839</v>
      </c>
      <c r="D71" s="187">
        <f>3750+154</f>
        <v>3904</v>
      </c>
      <c r="E71" s="461" t="s">
        <v>47</v>
      </c>
      <c r="F71" s="89" t="s">
        <v>223</v>
      </c>
      <c r="G71" s="566">
        <f>G59+G60+G61+G69+G70</f>
        <v>15272</v>
      </c>
      <c r="H71" s="567">
        <f>H59+H60+H61+H69+H70</f>
        <v>273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161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15316</v>
      </c>
      <c r="D76" s="567">
        <f>SUM(D68:D75)</f>
        <v>5423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19096</v>
      </c>
      <c r="D79" s="565">
        <f>SUM(D80:D82)</f>
        <v>19592</v>
      </c>
      <c r="E79" s="196" t="s">
        <v>824</v>
      </c>
      <c r="F79" s="93" t="s">
        <v>241</v>
      </c>
      <c r="G79" s="568">
        <f>G71+G73+G75+G77</f>
        <v>15272</v>
      </c>
      <c r="H79" s="569">
        <f>H71+H73+H75+H77</f>
        <v>273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19096</v>
      </c>
      <c r="D82" s="187">
        <v>19592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19096</v>
      </c>
      <c r="D85" s="567">
        <f>D84+D83+D79</f>
        <v>19592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262</v>
      </c>
      <c r="D89" s="187">
        <v>499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262</v>
      </c>
      <c r="D92" s="567">
        <f>SUM(D88:D91)</f>
        <v>499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586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35260</v>
      </c>
      <c r="D94" s="571">
        <f>D65+D76+D85+D92+D93</f>
        <v>25514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40602</v>
      </c>
      <c r="D95" s="573">
        <f>D94+D56</f>
        <v>25566</v>
      </c>
      <c r="E95" s="220" t="s">
        <v>916</v>
      </c>
      <c r="F95" s="476" t="s">
        <v>268</v>
      </c>
      <c r="G95" s="572">
        <f>G37+G40+G56+G79</f>
        <v>40602</v>
      </c>
      <c r="H95" s="573">
        <f>H37+H40+H56+H79</f>
        <v>25566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44099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ПЕТЯ РОГОЗЯНСКА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44" sqref="H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>
        <v>449</v>
      </c>
      <c r="E12" s="185" t="s">
        <v>277</v>
      </c>
      <c r="F12" s="231" t="s">
        <v>278</v>
      </c>
      <c r="G12" s="307"/>
      <c r="H12" s="308">
        <v>1</v>
      </c>
    </row>
    <row r="13" spans="1:8" ht="15.75">
      <c r="A13" s="185" t="s">
        <v>279</v>
      </c>
      <c r="B13" s="181" t="s">
        <v>280</v>
      </c>
      <c r="C13" s="307">
        <v>116</v>
      </c>
      <c r="D13" s="308">
        <v>158</v>
      </c>
      <c r="E13" s="185" t="s">
        <v>281</v>
      </c>
      <c r="F13" s="231" t="s">
        <v>282</v>
      </c>
      <c r="G13" s="307"/>
      <c r="H13" s="308">
        <v>0</v>
      </c>
    </row>
    <row r="14" spans="1:8" ht="15.75">
      <c r="A14" s="185" t="s">
        <v>283</v>
      </c>
      <c r="B14" s="181" t="s">
        <v>284</v>
      </c>
      <c r="C14" s="307">
        <v>1</v>
      </c>
      <c r="D14" s="308">
        <v>4</v>
      </c>
      <c r="E14" s="236" t="s">
        <v>285</v>
      </c>
      <c r="F14" s="231" t="s">
        <v>286</v>
      </c>
      <c r="G14" s="307"/>
      <c r="H14" s="308">
        <v>105</v>
      </c>
    </row>
    <row r="15" spans="1:8" ht="15.75">
      <c r="A15" s="185" t="s">
        <v>287</v>
      </c>
      <c r="B15" s="181" t="s">
        <v>288</v>
      </c>
      <c r="C15" s="307">
        <v>19</v>
      </c>
      <c r="D15" s="308">
        <v>46</v>
      </c>
      <c r="E15" s="236" t="s">
        <v>79</v>
      </c>
      <c r="F15" s="231" t="s">
        <v>289</v>
      </c>
      <c r="G15" s="307"/>
      <c r="H15" s="308">
        <v>532</v>
      </c>
    </row>
    <row r="16" spans="1:8" ht="15.75">
      <c r="A16" s="185" t="s">
        <v>290</v>
      </c>
      <c r="B16" s="181" t="s">
        <v>291</v>
      </c>
      <c r="C16" s="307">
        <v>2</v>
      </c>
      <c r="D16" s="308">
        <v>10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638</v>
      </c>
    </row>
    <row r="17" spans="1:8" ht="31.5">
      <c r="A17" s="185" t="s">
        <v>293</v>
      </c>
      <c r="B17" s="181" t="s">
        <v>294</v>
      </c>
      <c r="C17" s="307"/>
      <c r="D17" s="308">
        <v>543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-362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113</v>
      </c>
      <c r="D19" s="308">
        <v>84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113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251</v>
      </c>
      <c r="D22" s="598">
        <f>SUM(D12:D18)+D19</f>
        <v>932</v>
      </c>
      <c r="E22" s="185" t="s">
        <v>309</v>
      </c>
      <c r="F22" s="228" t="s">
        <v>310</v>
      </c>
      <c r="G22" s="307">
        <v>252</v>
      </c>
      <c r="H22" s="308">
        <v>18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644</v>
      </c>
      <c r="H24" s="308"/>
    </row>
    <row r="25" spans="1:8" ht="31.5">
      <c r="A25" s="185" t="s">
        <v>316</v>
      </c>
      <c r="B25" s="228" t="s">
        <v>317</v>
      </c>
      <c r="C25" s="307">
        <v>439</v>
      </c>
      <c r="D25" s="308">
        <v>53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168</v>
      </c>
      <c r="D26" s="308">
        <v>0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896</v>
      </c>
      <c r="H27" s="598">
        <f>SUM(H22:H26)</f>
        <v>18</v>
      </c>
    </row>
    <row r="28" spans="1:8" ht="15.75">
      <c r="A28" s="185" t="s">
        <v>79</v>
      </c>
      <c r="B28" s="228" t="s">
        <v>327</v>
      </c>
      <c r="C28" s="307">
        <v>9</v>
      </c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616</v>
      </c>
      <c r="D29" s="598">
        <f>SUM(D25:D28)</f>
        <v>55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867</v>
      </c>
      <c r="D31" s="604">
        <f>D29+D22</f>
        <v>987</v>
      </c>
      <c r="E31" s="242" t="s">
        <v>800</v>
      </c>
      <c r="F31" s="257" t="s">
        <v>331</v>
      </c>
      <c r="G31" s="244">
        <f>G16+G18+G27</f>
        <v>896</v>
      </c>
      <c r="H31" s="245">
        <f>H16+H18+H27</f>
        <v>656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29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331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867</v>
      </c>
      <c r="D36" s="606">
        <f>D31-D34+D35</f>
        <v>987</v>
      </c>
      <c r="E36" s="253" t="s">
        <v>346</v>
      </c>
      <c r="F36" s="247" t="s">
        <v>347</v>
      </c>
      <c r="G36" s="258">
        <f>G35-G34+G31</f>
        <v>896</v>
      </c>
      <c r="H36" s="259">
        <f>H35-H34+H31</f>
        <v>656</v>
      </c>
    </row>
    <row r="37" spans="1:8" ht="15.75">
      <c r="A37" s="252" t="s">
        <v>348</v>
      </c>
      <c r="B37" s="222" t="s">
        <v>349</v>
      </c>
      <c r="C37" s="603">
        <f>IF((G36-C36)&gt;0,G36-C36,0)</f>
        <v>29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331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29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331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>
        <v>217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29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114</v>
      </c>
    </row>
    <row r="45" spans="1:8" ht="16.5" thickBot="1">
      <c r="A45" s="261" t="s">
        <v>371</v>
      </c>
      <c r="B45" s="262" t="s">
        <v>372</v>
      </c>
      <c r="C45" s="599">
        <f>C36+C38+C42</f>
        <v>896</v>
      </c>
      <c r="D45" s="600">
        <f>D36+D38+D42</f>
        <v>987</v>
      </c>
      <c r="E45" s="261" t="s">
        <v>373</v>
      </c>
      <c r="F45" s="263" t="s">
        <v>374</v>
      </c>
      <c r="G45" s="599">
        <f>G42+G36</f>
        <v>896</v>
      </c>
      <c r="H45" s="600">
        <f>H42+H36</f>
        <v>987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44099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ПЕТЯ РОГОЗЯНСКА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5" sqref="C3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</v>
      </c>
      <c r="D11" s="187">
        <v>1336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-45</v>
      </c>
      <c r="D12" s="187">
        <v>-1535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</v>
      </c>
      <c r="D14" s="187">
        <v>-109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>
        <v>45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</v>
      </c>
      <c r="D16" s="187">
        <v>-3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</v>
      </c>
      <c r="D20" s="187">
        <v>-313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-45</v>
      </c>
      <c r="D21" s="628">
        <f>SUM(D11:D20)</f>
        <v>-579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-950</v>
      </c>
      <c r="D23" s="187">
        <v>-337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5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-5</v>
      </c>
      <c r="D26" s="187">
        <v>355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24</v>
      </c>
      <c r="D27" s="187">
        <v>13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-8052</v>
      </c>
      <c r="D28" s="187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9882</v>
      </c>
      <c r="D29" s="187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904</v>
      </c>
      <c r="D33" s="628">
        <f>SUM(D23:D32)</f>
        <v>47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0</v>
      </c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758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-313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-20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-444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-652</v>
      </c>
      <c r="D42" s="187">
        <v>-10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-1096</v>
      </c>
      <c r="D43" s="630">
        <f>SUM(D35:D42)</f>
        <v>415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-237</v>
      </c>
      <c r="D44" s="298">
        <f>D43+D33+D21</f>
        <v>-117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499</v>
      </c>
      <c r="D45" s="300">
        <v>417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262</v>
      </c>
      <c r="D46" s="302">
        <f>D45+D44</f>
        <v>300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44099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ПЕТЯ РОГОЗЯНСКА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14" sqref="H1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1191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80</v>
      </c>
      <c r="I13" s="553">
        <f>'1-Баланс'!H29+'1-Баланс'!H32</f>
        <v>2541</v>
      </c>
      <c r="J13" s="553">
        <f>'1-Баланс'!H30+'1-Баланс'!H33</f>
        <v>-35</v>
      </c>
      <c r="K13" s="554"/>
      <c r="L13" s="553">
        <f>SUM(C13:K13)</f>
        <v>3777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80</v>
      </c>
      <c r="I17" s="622">
        <f t="shared" si="2"/>
        <v>2541</v>
      </c>
      <c r="J17" s="622">
        <f t="shared" si="2"/>
        <v>-35</v>
      </c>
      <c r="K17" s="622">
        <f t="shared" si="2"/>
        <v>0</v>
      </c>
      <c r="L17" s="553">
        <f t="shared" si="1"/>
        <v>3777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29</v>
      </c>
      <c r="J18" s="553">
        <f>+'1-Баланс'!G33</f>
        <v>0</v>
      </c>
      <c r="K18" s="554"/>
      <c r="L18" s="553">
        <f t="shared" si="1"/>
        <v>29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1191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80</v>
      </c>
      <c r="I31" s="622">
        <f t="shared" si="6"/>
        <v>2570</v>
      </c>
      <c r="J31" s="622">
        <f t="shared" si="6"/>
        <v>-35</v>
      </c>
      <c r="K31" s="622">
        <f t="shared" si="6"/>
        <v>0</v>
      </c>
      <c r="L31" s="553">
        <f t="shared" si="1"/>
        <v>3806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1191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80</v>
      </c>
      <c r="I34" s="556">
        <f t="shared" si="7"/>
        <v>2570</v>
      </c>
      <c r="J34" s="556">
        <f t="shared" si="7"/>
        <v>-35</v>
      </c>
      <c r="K34" s="556">
        <f t="shared" si="7"/>
        <v>0</v>
      </c>
      <c r="L34" s="620">
        <f t="shared" si="1"/>
        <v>3806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44099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ПЕТЯ РОГОЗЯНСКА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21" sqref="E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36</v>
      </c>
      <c r="E12" s="319"/>
      <c r="F12" s="319"/>
      <c r="G12" s="320">
        <f aca="true" t="shared" si="2" ref="G12:G41">D12+E12-F12</f>
        <v>36</v>
      </c>
      <c r="H12" s="319"/>
      <c r="I12" s="319"/>
      <c r="J12" s="320">
        <f aca="true" t="shared" si="3" ref="J12:J41">G12+H12-I12</f>
        <v>36</v>
      </c>
      <c r="K12" s="319">
        <v>15</v>
      </c>
      <c r="L12" s="319">
        <v>1</v>
      </c>
      <c r="M12" s="319"/>
      <c r="N12" s="320">
        <f aca="true" t="shared" si="4" ref="N12:N41">K12+L12-M12</f>
        <v>16</v>
      </c>
      <c r="O12" s="319"/>
      <c r="P12" s="319"/>
      <c r="Q12" s="320">
        <f t="shared" si="0"/>
        <v>16</v>
      </c>
      <c r="R12" s="331">
        <f t="shared" si="1"/>
        <v>20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>
        <v>30</v>
      </c>
      <c r="F13" s="319"/>
      <c r="G13" s="320">
        <f t="shared" si="2"/>
        <v>30</v>
      </c>
      <c r="H13" s="319"/>
      <c r="I13" s="319"/>
      <c r="J13" s="320">
        <f t="shared" si="3"/>
        <v>30</v>
      </c>
      <c r="K13" s="319">
        <v>5</v>
      </c>
      <c r="L13" s="319"/>
      <c r="M13" s="319"/>
      <c r="N13" s="320">
        <f t="shared" si="4"/>
        <v>5</v>
      </c>
      <c r="O13" s="319"/>
      <c r="P13" s="319"/>
      <c r="Q13" s="320">
        <f t="shared" si="0"/>
        <v>5</v>
      </c>
      <c r="R13" s="331">
        <f t="shared" si="1"/>
        <v>25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58</v>
      </c>
      <c r="E19" s="321">
        <f>SUM(E11:E18)</f>
        <v>30</v>
      </c>
      <c r="F19" s="321">
        <f>SUM(F11:F18)</f>
        <v>0</v>
      </c>
      <c r="G19" s="320">
        <f t="shared" si="2"/>
        <v>88</v>
      </c>
      <c r="H19" s="321">
        <f>SUM(H11:H18)</f>
        <v>0</v>
      </c>
      <c r="I19" s="321">
        <f>SUM(I11:I18)</f>
        <v>0</v>
      </c>
      <c r="J19" s="320">
        <f t="shared" si="3"/>
        <v>88</v>
      </c>
      <c r="K19" s="321">
        <f>SUM(K11:K18)</f>
        <v>20</v>
      </c>
      <c r="L19" s="321">
        <f>SUM(L11:L18)</f>
        <v>1</v>
      </c>
      <c r="M19" s="321">
        <f>SUM(M11:M18)</f>
        <v>0</v>
      </c>
      <c r="N19" s="320">
        <f t="shared" si="4"/>
        <v>21</v>
      </c>
      <c r="O19" s="321">
        <f>SUM(O11:O18)</f>
        <v>0</v>
      </c>
      <c r="P19" s="321">
        <f>SUM(P11:P18)</f>
        <v>0</v>
      </c>
      <c r="Q19" s="320">
        <f t="shared" si="0"/>
        <v>21</v>
      </c>
      <c r="R19" s="331">
        <f t="shared" si="1"/>
        <v>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>
        <v>2224</v>
      </c>
      <c r="F20" s="319"/>
      <c r="G20" s="320">
        <f t="shared" si="2"/>
        <v>2224</v>
      </c>
      <c r="H20" s="319"/>
      <c r="I20" s="319"/>
      <c r="J20" s="320">
        <f t="shared" si="3"/>
        <v>2224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2224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9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9</v>
      </c>
      <c r="H29" s="326">
        <f t="shared" si="6"/>
        <v>0</v>
      </c>
      <c r="I29" s="326">
        <f t="shared" si="6"/>
        <v>0</v>
      </c>
      <c r="J29" s="327">
        <f t="shared" si="3"/>
        <v>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9</v>
      </c>
      <c r="E33" s="319"/>
      <c r="F33" s="319"/>
      <c r="G33" s="320">
        <f t="shared" si="2"/>
        <v>9</v>
      </c>
      <c r="H33" s="319"/>
      <c r="I33" s="319"/>
      <c r="J33" s="320">
        <f t="shared" si="3"/>
        <v>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9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9</v>
      </c>
      <c r="H40" s="321">
        <f t="shared" si="10"/>
        <v>0</v>
      </c>
      <c r="I40" s="321">
        <f t="shared" si="10"/>
        <v>0</v>
      </c>
      <c r="J40" s="320">
        <f t="shared" si="3"/>
        <v>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9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3042</v>
      </c>
      <c r="F41" s="319"/>
      <c r="G41" s="320">
        <f t="shared" si="2"/>
        <v>3042</v>
      </c>
      <c r="H41" s="319"/>
      <c r="I41" s="319"/>
      <c r="J41" s="320">
        <f t="shared" si="3"/>
        <v>3042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3042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67</v>
      </c>
      <c r="E42" s="340">
        <f>E19+E20+E21+E27+E40+E41</f>
        <v>5296</v>
      </c>
      <c r="F42" s="340">
        <f aca="true" t="shared" si="11" ref="F42:R42">F19+F20+F21+F27+F40+F41</f>
        <v>0</v>
      </c>
      <c r="G42" s="340">
        <f t="shared" si="11"/>
        <v>5363</v>
      </c>
      <c r="H42" s="340">
        <f t="shared" si="11"/>
        <v>0</v>
      </c>
      <c r="I42" s="340">
        <f t="shared" si="11"/>
        <v>0</v>
      </c>
      <c r="J42" s="340">
        <f t="shared" si="11"/>
        <v>5363</v>
      </c>
      <c r="K42" s="340">
        <f t="shared" si="11"/>
        <v>20</v>
      </c>
      <c r="L42" s="340">
        <f t="shared" si="11"/>
        <v>1</v>
      </c>
      <c r="M42" s="340">
        <f t="shared" si="11"/>
        <v>0</v>
      </c>
      <c r="N42" s="340">
        <f t="shared" si="11"/>
        <v>21</v>
      </c>
      <c r="O42" s="340">
        <f t="shared" si="11"/>
        <v>0</v>
      </c>
      <c r="P42" s="340">
        <f t="shared" si="11"/>
        <v>0</v>
      </c>
      <c r="Q42" s="340">
        <f t="shared" si="11"/>
        <v>21</v>
      </c>
      <c r="R42" s="341">
        <f t="shared" si="11"/>
        <v>5342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44099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ПЕТЯ РОГОЗЯНСКА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C95" sqref="C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815</v>
      </c>
      <c r="D26" s="353">
        <f>SUM(D27:D29)</f>
        <v>815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815</v>
      </c>
      <c r="D27" s="359">
        <v>815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</v>
      </c>
      <c r="D30" s="359">
        <v>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4489</v>
      </c>
      <c r="D31" s="359">
        <v>4489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9839</v>
      </c>
      <c r="D32" s="359">
        <v>9839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161</v>
      </c>
      <c r="D35" s="353">
        <f>SUM(D36:D39)</f>
        <v>161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161</v>
      </c>
      <c r="D37" s="359">
        <v>161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15316</v>
      </c>
      <c r="D45" s="429">
        <f>D26+D30+D31+D33+D32+D34+D35+D40</f>
        <v>15316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15316</v>
      </c>
      <c r="D46" s="435">
        <f>D45+D23+D21+D11</f>
        <v>15316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21514</v>
      </c>
      <c r="D68" s="426">
        <f>D54+D58+D63+D64+D65+D66</f>
        <v>0</v>
      </c>
      <c r="E68" s="427">
        <f t="shared" si="1"/>
        <v>21514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</v>
      </c>
      <c r="D70" s="188"/>
      <c r="E70" s="127">
        <f t="shared" si="1"/>
        <v>10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</v>
      </c>
      <c r="D82" s="129">
        <f>SUM(D83:D86)</f>
        <v>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7</v>
      </c>
      <c r="D84" s="188">
        <v>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15261</v>
      </c>
      <c r="D87" s="125">
        <f>SUM(D88:D92)+D96</f>
        <v>15261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12253</v>
      </c>
      <c r="D88" s="188">
        <v>12253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7</v>
      </c>
      <c r="D89" s="188">
        <v>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2600</v>
      </c>
      <c r="D90" s="188">
        <v>2600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</v>
      </c>
      <c r="D91" s="188">
        <v>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393</v>
      </c>
      <c r="D92" s="129">
        <f>SUM(D93:D95)</f>
        <v>393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257</v>
      </c>
      <c r="D93" s="188">
        <v>257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136</v>
      </c>
      <c r="D94" s="188">
        <v>136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15272</v>
      </c>
      <c r="D98" s="424">
        <f>D87+D82+D77+D73+D97</f>
        <v>15272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36796</v>
      </c>
      <c r="D99" s="418">
        <f>D98+D70+D68</f>
        <v>15272</v>
      </c>
      <c r="E99" s="418">
        <f>E98+E70+E68</f>
        <v>21524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44099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ПЕТЯ РОГОЗЯНСКА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8557</v>
      </c>
      <c r="D17" s="440"/>
      <c r="E17" s="440"/>
      <c r="F17" s="440">
        <v>9</v>
      </c>
      <c r="G17" s="440"/>
      <c r="H17" s="440"/>
      <c r="I17" s="441">
        <f t="shared" si="0"/>
        <v>9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8557</v>
      </c>
      <c r="D18" s="447">
        <f t="shared" si="1"/>
        <v>0</v>
      </c>
      <c r="E18" s="447">
        <f t="shared" si="1"/>
        <v>0</v>
      </c>
      <c r="F18" s="447">
        <f t="shared" si="1"/>
        <v>9</v>
      </c>
      <c r="G18" s="447">
        <f t="shared" si="1"/>
        <v>0</v>
      </c>
      <c r="H18" s="447">
        <f t="shared" si="1"/>
        <v>0</v>
      </c>
      <c r="I18" s="448">
        <f t="shared" si="0"/>
        <v>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f>2971437+1309490+696500</f>
        <v>4977427</v>
      </c>
      <c r="D20" s="440"/>
      <c r="E20" s="440"/>
      <c r="F20" s="440">
        <f>9511+6027+2313</f>
        <v>17851</v>
      </c>
      <c r="G20" s="440">
        <v>37</v>
      </c>
      <c r="H20" s="440">
        <v>1</v>
      </c>
      <c r="I20" s="441">
        <f t="shared" si="0"/>
        <v>17887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786132</v>
      </c>
      <c r="D26" s="440"/>
      <c r="E26" s="440"/>
      <c r="F26" s="440">
        <v>1200</v>
      </c>
      <c r="G26" s="440">
        <v>10</v>
      </c>
      <c r="H26" s="440">
        <v>1</v>
      </c>
      <c r="I26" s="441">
        <f t="shared" si="0"/>
        <v>1209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5763559</v>
      </c>
      <c r="D27" s="447">
        <f t="shared" si="2"/>
        <v>0</v>
      </c>
      <c r="E27" s="447">
        <f t="shared" si="2"/>
        <v>0</v>
      </c>
      <c r="F27" s="447">
        <f t="shared" si="2"/>
        <v>19051</v>
      </c>
      <c r="G27" s="447">
        <f t="shared" si="2"/>
        <v>47</v>
      </c>
      <c r="H27" s="447">
        <f t="shared" si="2"/>
        <v>2</v>
      </c>
      <c r="I27" s="448">
        <f t="shared" si="0"/>
        <v>19096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44099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ПЕТЯ РОГОЗЯНСКА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40602</v>
      </c>
      <c r="D6" s="644">
        <f aca="true" t="shared" si="0" ref="D6:D15">C6-E6</f>
        <v>0</v>
      </c>
      <c r="E6" s="643">
        <f>'1-Баланс'!G95</f>
        <v>40602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3806</v>
      </c>
      <c r="D7" s="644">
        <f t="shared" si="0"/>
        <v>2615</v>
      </c>
      <c r="E7" s="643">
        <f>'1-Баланс'!G18</f>
        <v>1191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29</v>
      </c>
      <c r="D8" s="644">
        <f t="shared" si="0"/>
        <v>0</v>
      </c>
      <c r="E8" s="643">
        <f>ABS('2-Отчет за доходите'!C44)-ABS('2-Отчет за доходите'!G44)</f>
        <v>29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499</v>
      </c>
      <c r="D9" s="644">
        <f t="shared" si="0"/>
        <v>0</v>
      </c>
      <c r="E9" s="643">
        <f>'3-Отчет за паричния поток'!C45</f>
        <v>499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262</v>
      </c>
      <c r="D10" s="644">
        <f t="shared" si="0"/>
        <v>0</v>
      </c>
      <c r="E10" s="643">
        <f>'3-Отчет за паричния поток'!C46</f>
        <v>262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3806</v>
      </c>
      <c r="D11" s="644">
        <f t="shared" si="0"/>
        <v>0</v>
      </c>
      <c r="E11" s="643">
        <f>'4-Отчет за собствения капитал'!L34</f>
        <v>3806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9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2020-09-30T15:35:25Z</dcterms:modified>
  <cp:category/>
  <cp:version/>
  <cp:contentType/>
  <cp:contentStatus/>
</cp:coreProperties>
</file>