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9200" windowHeight="1284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<sst xmlns="http://schemas.openxmlformats.org/spreadsheetml/2006/main" count="1078" uniqueCount="897">
  <si>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</si>
  <si>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</si>
  <si>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</si>
  <si>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</si>
  <si>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</si>
  <si>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</si>
  <si>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</si>
  <si>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</si>
  <si>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</si>
  <si>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</si>
  <si>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</si>
  <si>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</si>
  <si>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</si>
  <si>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</si>
  <si>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</si>
  <si>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</si>
  <si>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</si>
  <si>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</si>
  <si>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</si>
  <si>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</si>
  <si>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</si>
  <si>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</si>
  <si>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</si>
  <si>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</si>
  <si>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</si>
  <si>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</si>
  <si>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</si>
  <si>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</si>
  <si>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</si>
  <si>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</si>
  <si>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</si>
  <si>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</si>
  <si>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</si>
  <si>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</si>
  <si>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</si>
  <si>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</si>
  <si>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</si>
  <si>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</si>
  <si>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</si>
  <si>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</si>
  <si>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</si>
  <si>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</si>
  <si>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</si>
  <si>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</si>
  <si>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</si>
  <si>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</si>
  <si>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</si>
  <si>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</si>
  <si>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</si>
  <si>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</si>
  <si>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</si>
  <si>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</si>
  <si>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</si>
  <si>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</si>
  <si>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</si>
  <si>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</si>
  <si>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</si>
  <si>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</si>
  <si>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</si>
  <si>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</si>
  <si>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</si>
  <si>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</si>
  <si>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</si>
  <si>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</si>
  <si>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</si>
  <si>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</si>
  <si>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</si>
  <si>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</si>
  <si>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</si>
  <si>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</si>
  <si>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</si>
  <si>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</si>
  <si>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</si>
  <si>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</si>
  <si>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</si>
  <si>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</si>
  <si>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</si>
  <si>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</si>
  <si>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</si>
  <si>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</si>
  <si>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</si>
  <si>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</si>
  <si>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</si>
  <si>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</si>
  <si>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</si>
  <si>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</si>
  <si>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</si>
  <si>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</si>
  <si>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</si>
  <si>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</si>
  <si>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</si>
  <si>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</si>
  <si>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</si>
  <si>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</si>
  <si>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</si>
  <si>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</si>
  <si>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</si>
  <si>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</si>
  <si>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</si>
  <si>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</si>
  <si>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</si>
  <si>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</si>
  <si>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</si>
  <si>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</si>
  <si>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</si>
  <si>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</si>
  <si>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</si>
  <si>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</si>
  <si>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</si>
  <si>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</si>
  <si>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</si>
  <si>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</si>
  <si>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</si>
  <si>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</si>
  <si>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</si>
  <si>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</si>
  <si>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</si>
  <si>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</si>
  <si>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</si>
  <si>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</si>
  <si>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</si>
  <si>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</si>
  <si>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</si>
  <si>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</si>
  <si>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</si>
  <si>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</si>
  <si>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</si>
  <si>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</si>
  <si>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</si>
  <si>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</si>
  <si>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</si>
  <si>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</si>
  <si>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</si>
  <si>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</si>
  <si>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</si>
  <si>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</si>
  <si>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</si>
  <si>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</si>
  <si>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</si>
  <si>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</si>
  <si>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</si>
  <si>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</si>
  <si>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</si>
  <si>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</si>
  <si>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</si>
  <si>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</si>
  <si>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</si>
  <si>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</si>
  <si>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</si>
  <si>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</si>
  <si>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</si>
  <si>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</si>
  <si>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</si>
  <si>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</si>
  <si>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</si>
  <si>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</si>
  <si>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</si>
  <si>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</si>
  <si>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</si>
  <si>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</si>
  <si>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</si>
  <si>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</si>
  <si>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</si>
  <si>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</si>
  <si>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</si>
  <si>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</si>
  <si>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</si>
  <si>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</si>
  <si>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</si>
  <si>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</si>
  <si>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</si>
  <si>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</si>
  <si>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</si>
  <si>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</si>
  <si>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</si>
  <si>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</si>
  <si>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</si>
  <si>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</si>
  <si>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</si>
  <si>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</si>
  <si>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</si>
  <si>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</si>
  <si>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</si>
  <si>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</si>
  <si>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</si>
  <si>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</si>
  <si>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</si>
  <si>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</si>
  <si>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</si>
  <si>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</si>
  <si>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</si>
  <si>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</si>
  <si>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</si>
  <si>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</si>
  <si>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</si>
  <si>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</si>
  <si>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</si>
  <si>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</si>
  <si>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</si>
  <si>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</si>
  <si>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</si>
  <si>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</si>
  <si>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</si>
  <si>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</si>
  <si>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</si>
  <si>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</si>
  <si>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</si>
  <si>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</si>
  <si>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</si>
  <si>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</si>
  <si>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</si>
  <si>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</si>
  <si>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</si>
  <si>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</si>
  <si>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</si>
  <si>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</si>
  <si>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</si>
  <si>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</si>
  <si>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</si>
  <si>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</si>
  <si>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</si>
  <si>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</si>
  <si>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</si>
  <si>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</si>
  <si>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</si>
  <si>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</si>
  <si>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</si>
  <si>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</si>
  <si>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</si>
  <si>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</si>
  <si>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</si>
  <si>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</si>
  <si>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</si>
  <si>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</si>
  <si>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</si>
  <si>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</si>
  <si>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</si>
  <si>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</si>
  <si>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</si>
  <si>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</si>
  <si>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</si>
  <si>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</si>
  <si>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</si>
  <si>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</si>
  <si>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</si>
  <si>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</si>
  <si>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</si>
  <si>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</si>
  <si>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</si>
  <si>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</si>
  <si>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</si>
  <si>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</si>
  <si>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</si>
  <si>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</si>
  <si>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</si>
  <si>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</si>
  <si>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</si>
  <si>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</si>
  <si>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</si>
  <si>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</si>
  <si>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</si>
  <si>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</si>
  <si>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</si>
  <si>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</si>
  <si>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</si>
  <si>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</si>
  <si>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</si>
  <si>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</si>
  <si>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</si>
  <si>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</si>
  <si>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</si>
  <si>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</si>
  <si>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</si>
  <si>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</si>
  <si>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</si>
  <si>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</si>
  <si>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</si>
  <si>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</si>
  <si>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</si>
  <si>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</si>
  <si>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</si>
  <si>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</si>
  <si>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</si>
  <si>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</si>
  <si>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</si>
  <si>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</si>
  <si>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</si>
  <si>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</si>
  <si>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</si>
  <si>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</si>
  <si>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</si>
  <si>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</si>
  <si>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</si>
  <si>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</si>
  <si>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</si>
  <si>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</si>
  <si>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</si>
  <si>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</si>
  <si>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</si>
  <si>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</si>
  <si>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</si>
  <si>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</si>
  <si>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</si>
  <si>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</si>
  <si>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</si>
  <si>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</si>
  <si>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</si>
  <si>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</si>
  <si>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</si>
  <si>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</si>
  <si>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</si>
  <si>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</si>
  <si>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</si>
  <si>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</si>
  <si>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</si>
  <si>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</si>
  <si>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</si>
  <si>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</si>
  <si>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</si>
  <si>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</si>
  <si>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</si>
  <si>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</si>
  <si>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</si>
  <si>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</si>
  <si>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</si>
  <si>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</si>
  <si>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</si>
  <si>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</si>
  <si>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</si>
  <si>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</si>
  <si>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</si>
  <si>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</si>
  <si>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</si>
  <si>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</si>
  <si>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</si>
  <si>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</si>
  <si>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</si>
  <si>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</si>
  <si>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</si>
  <si>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</si>
  <si>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</si>
  <si>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</si>
  <si>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</si>
  <si>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</si>
  <si>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</si>
  <si>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</si>
  <si>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</si>
  <si>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</si>
  <si>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</si>
  <si>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</si>
  <si>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</si>
  <si>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</si>
  <si>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</si>
  <si>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</si>
  <si>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</si>
  <si>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</si>
  <si>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</si>
  <si>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</si>
  <si>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</si>
  <si>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</si>
  <si>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</si>
  <si>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</si>
  <si>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</si>
  <si>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</si>
  <si>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</si>
  <si>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</si>
  <si>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</si>
  <si>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</si>
  <si>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</si>
  <si>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</si>
  <si>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</si>
  <si>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</si>
  <si>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</si>
  <si>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</si>
  <si>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</si>
  <si>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</si>
  <si>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</si>
  <si>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</si>
  <si>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</si>
  <si>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</si>
  <si>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</si>
  <si>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</si>
  <si>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</si>
  <si>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</si>
  <si>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</si>
  <si>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</si>
  <si>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</si>
  <si>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</si>
  <si>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</si>
  <si>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</si>
  <si>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</si>
  <si>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</si>
  <si>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</si>
  <si>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</si>
  <si>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</si>
  <si>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</si>
  <si>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</si>
  <si>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</si>
  <si>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</si>
  <si>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</si>
  <si>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</si>
  <si>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</si>
  <si>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</si>
  <si>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</si>
  <si>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</si>
  <si>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</si>
  <si>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</si>
  <si>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</si>
  <si>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</si>
  <si>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</si>
  <si>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</si>
  <si>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</si>
  <si>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</si>
  <si>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</si>
  <si>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</si>
  <si>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</si>
  <si>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</si>
  <si>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</si>
  <si>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</si>
  <si>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</si>
  <si>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</si>
  <si>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</si>
  <si>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</si>
  <si>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</si>
  <si>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</si>
  <si>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</si>
  <si>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</si>
  <si>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</si>
  <si>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</si>
  <si>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</si>
  <si>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</si>
  <si>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</si>
  <si>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</si>
  <si>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</si>
  <si>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</si>
  <si>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</si>
  <si>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</si>
  <si>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</si>
  <si>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</si>
  <si>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</si>
  <si>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</si>
  <si>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</si>
  <si>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</si>
  <si>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</si>
  <si>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</si>
  <si>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</si>
  <si>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</si>
  <si>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</si>
  <si>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</si>
  <si>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</si>
  <si>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</si>
  <si>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</si>
  <si>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</si>
  <si>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</si>
  <si>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</si>
  <si>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</si>
  <si>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</si>
  <si>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</si>
  <si>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</si>
  <si>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</si>
  <si>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</si>
  <si>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</si>
  <si>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</si>
  <si>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</si>
  <si>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</si>
  <si>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</si>
  <si>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</si>
  <si>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</si>
  <si>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</si>
  <si>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</si>
  <si>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</si>
  <si>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</si>
  <si>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</si>
  <si>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</si>
  <si>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</si>
  <si>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</si>
  <si>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</si>
  <si>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</si>
  <si>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</si>
  <si>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</si>
  <si>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</si>
  <si>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</si>
  <si>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</si>
  <si>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</si>
  <si>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</si>
  <si>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</si>
  <si>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</si>
  <si>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</si>
  <si>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</si>
  <si>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</si>
  <si>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</si>
  <si>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</si>
  <si>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</si>
  <si>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</si>
  <si>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</si>
  <si>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</si>
  <si>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</si>
  <si>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</si>
  <si>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</si>
  <si>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</si>
  <si>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</si>
  <si>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</si>
  <si>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</si>
  <si>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</si>
  <si>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</si>
  <si>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</si>
  <si>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</si>
  <si>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</si>
  <si>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</si>
  <si>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</si>
  <si>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</si>
  <si>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</si>
  <si>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</si>
  <si>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</si>
  <si>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</si>
  <si>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</si>
  <si>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</si>
  <si>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</si>
  <si>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</si>
  <si>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</si>
  <si>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</si>
  <si>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</si>
  <si>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</si>
  <si>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</si>
  <si>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</si>
  <si>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</si>
  <si>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</si>
  <si>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</si>
  <si>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</si>
  <si>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</si>
  <si>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</si>
  <si>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</si>
  <si>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</si>
  <si>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</si>
  <si>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</si>
  <si>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</si>
  <si>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</si>
  <si>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</si>
  <si>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</si>
  <si>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</si>
  <si>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</si>
  <si>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</si>
  <si>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</si>
  <si>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</si>
  <si>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</si>
  <si>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</si>
  <si>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</si>
  <si>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</si>
  <si>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</si>
  <si>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</si>
  <si>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</si>
  <si>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</si>
  <si>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</si>
  <si>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</si>
  <si>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</si>
  <si>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</si>
  <si>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</si>
  <si>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</si>
  <si>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</si>
  <si>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</si>
  <si>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</si>
  <si>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</si>
  <si>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</si>
  <si>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</si>
  <si>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</si>
  <si>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</si>
  <si>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</si>
  <si>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</si>
  <si>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</si>
  <si>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</si>
  <si>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</si>
  <si>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</si>
  <si>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</si>
  <si>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</si>
  <si>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</si>
  <si>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</si>
  <si>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</si>
  <si>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</si>
  <si>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</si>
  <si>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</si>
  <si>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</si>
  <si>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</si>
  <si>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</si>
  <si>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</si>
  <si>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</si>
  <si>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</si>
  <si>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</si>
  <si>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</si>
  <si>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</si>
  <si>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</si>
  <si>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</si>
  <si>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</si>
  <si>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</si>
  <si>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</si>
  <si>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</si>
  <si>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</si>
  <si>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</si>
  <si>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</si>
  <si>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</si>
  <si>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</si>
  <si>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</si>
  <si>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</si>
  <si>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</si>
  <si>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</si>
  <si>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</si>
  <si>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</si>
  <si>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</si>
  <si>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</si>
  <si>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</si>
  <si>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</si>
  <si>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</si>
  <si>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</si>
  <si>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</si>
  <si>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</si>
  <si>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</si>
  <si>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</si>
  <si>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</si>
  <si>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</si>
  <si>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</si>
  <si>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</si>
  <si>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</si>
  <si>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</si>
  <si>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</si>
  <si>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</si>
  <si>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</si>
  <si>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</si>
  <si>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</si>
  <si>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</si>
  <si>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</si>
  <si>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</si>
  <si>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</si>
  <si>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</si>
  <si>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</si>
  <si>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</si>
  <si>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</si>
  <si>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</si>
  <si>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</si>
  <si>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</si>
  <si>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</si>
  <si>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</si>
  <si>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</si>
  <si>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</si>
  <si>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</si>
  <si>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</si>
  <si>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</si>
  <si>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</si>
  <si>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</si>
  <si>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</si>
  <si>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</si>
  <si>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</si>
  <si>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</si>
  <si>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</si>
  <si>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</si>
  <si>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</si>
  <si>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</si>
  <si>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</si>
  <si>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</si>
  <si>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</si>
  <si>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</si>
  <si>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</si>
  <si>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</si>
  <si>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</si>
  <si>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</si>
  <si>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</si>
  <si>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</si>
  <si>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</si>
  <si>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</si>
  <si>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</si>
  <si>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</si>
  <si>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</si>
  <si>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</si>
  <si>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</si>
  <si>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</si>
  <si>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</si>
  <si>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</si>
  <si>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</si>
  <si>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</si>
  <si>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</si>
  <si>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</si>
  <si>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</si>
  <si>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</si>
  <si>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</si>
  <si>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</si>
  <si>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</si>
  <si>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</si>
  <si>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</si>
  <si>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</si>
  <si>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</si>
  <si>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</si>
  <si>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</si>
  <si>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</si>
  <si>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</si>
  <si>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</si>
  <si>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</si>
  <si>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</si>
  <si>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</si>
  <si>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</si>
  <si>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</si>
  <si>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</si>
  <si>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</si>
  <si>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</si>
  <si>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</si>
  <si>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</si>
  <si>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</si>
  <si>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</si>
  <si>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</si>
  <si>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</si>
  <si>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</si>
  <si>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</si>
  <si>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</si>
  <si>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</si>
  <si>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</si>
  <si>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</si>
  <si>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</si>
  <si>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</si>
  <si>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</si>
  <si>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</si>
  <si>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</si>
  <si>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</si>
  <si>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</si>
  <si>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</si>
  <si>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</si>
  <si>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</si>
  <si>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</si>
  <si>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</si>
  <si>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</si>
  <si>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</si>
  <si>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</si>
  <si>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</si>
  <si>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</si>
  <si>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</si>
  <si>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</si>
  <si>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</si>
  <si>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</si>
  <si>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</si>
  <si>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</si>
  <si>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</si>
  <si>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</si>
  <si>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</si>
  <si>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</si>
  <si>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</si>
  <si>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</si>
  <si>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</si>
  <si>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</si>
  <si>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</si>
  <si>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</si>
  <si>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</si>
  <si>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</si>
  <si>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</si>
  <si>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</si>
  <si>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</si>
  <si>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</si>
  <si>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</si>
  <si>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</si>
  <si>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</si>
  <si>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</si>
  <si>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</si>
  <si>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</si>
  <si>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</si>
  <si>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</si>
  <si>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</si>
  <si>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</si>
  <si>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</si>
  <si>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</si>
  <si>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</si>
  <si>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</si>
  <si>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</si>
  <si>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</si>
  <si>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</si>
  <si>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</si>
  <si>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</si>
  <si>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</si>
  <si>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</si>
  <si>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</si>
  <si>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</si>
  <si>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</si>
  <si>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</si>
  <si>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</si>
  <si>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</si>
  <si>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</si>
  <si>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</si>
  <si>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</si>
  <si>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</si>
  <si>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</si>
  <si>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</si>
  <si>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</si>
  <si>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</si>
  <si>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</si>
  <si>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</si>
  <si>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</si>
  <si>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</si>
  <si>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</si>
  <si>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</si>
  <si>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</si>
  <si>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</si>
  <si>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</si>
  <si>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</si>
  <si>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</si>
  <si>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</si>
  <si>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</si>
  <si>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</si>
  <si>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</si>
  <si>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</si>
  <si>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</si>
  <si>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</si>
  <si>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</si>
  <si>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</si>
  <si>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</si>
  <si>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</si>
  <si>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</si>
  <si>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</si>
  <si>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</si>
  <si>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</si>
  <si>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</si>
  <si>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</si>
  <si>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</si>
  <si>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</si>
  <si>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</si>
  <si>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</si>
  <si>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</si>
  <si>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</si>
  <si>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</si>
  <si>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</si>
  <si>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</si>
  <si>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</si>
  <si>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</si>
  <si>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</si>
  <si>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</si>
  <si>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</si>
  <si>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</si>
  <si>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</si>
  <si>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</si>
  <si>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</si>
  <si>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</si>
  <si>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</si>
  <si>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</si>
  <si>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</si>
  <si>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</si>
  <si>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</si>
  <si>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</si>
  <si>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</si>
  <si>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</si>
  <si>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</si>
  <si>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</si>
  <si>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</si>
  <si>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</si>
  <si>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</si>
  <si>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</si>
  <si>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</si>
  <si>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</si>
  <si>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</si>
  <si>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</si>
  <si>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</si>
  <si>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</si>
  <si>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</si>
  <si>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</si>
  <si>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</si>
  <si>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</si>
  <si>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</si>
  <si>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</si>
  <si>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</si>
  <si>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</si>
  <si>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</si>
  <si>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неконсолидиран</t>
  </si>
  <si>
    <t xml:space="preserve">Вид на отчета:консолидиран /неконсолидиран 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</si>
  <si>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</si>
  <si>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</si>
  <si>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</si>
  <si>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</si>
  <si>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</si>
  <si>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</si>
  <si>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</si>
  <si>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>5. Черно море 2000  ЕООД в ликвидация</t>
  </si>
  <si>
    <t>6. МЦ Медика Албена  ЕАД</t>
  </si>
  <si>
    <t>7.Албена Тур АД</t>
  </si>
  <si>
    <t>8. Диализен център  ЕООД</t>
  </si>
  <si>
    <t>9.Екофрукт ООД</t>
  </si>
  <si>
    <t>10 Тихия кът АД</t>
  </si>
  <si>
    <t>1. Албенаинвест Холдинг</t>
  </si>
  <si>
    <t>2.Албена Автотранс</t>
  </si>
  <si>
    <t>3."Здравно Учреждение Медика-Албена"</t>
  </si>
  <si>
    <t>1. ЗПАД България</t>
  </si>
  <si>
    <t>2. Sunny greens</t>
  </si>
  <si>
    <t>3. Химко Враца</t>
  </si>
  <si>
    <t>4. Кремиковци АД</t>
  </si>
  <si>
    <t xml:space="preserve">1. Hotel des Masques </t>
  </si>
  <si>
    <t xml:space="preserve">               Ел.Атанасова</t>
  </si>
  <si>
    <t xml:space="preserve">               Кр.Станев</t>
  </si>
  <si>
    <t>11. Екоплод ООД</t>
  </si>
  <si>
    <t>4. Бялата лагуна АД</t>
  </si>
  <si>
    <t>Дата на съставяне: 25.10.2007 Г.</t>
  </si>
  <si>
    <t>Дата на съставяне: 26.10.2007 г.</t>
  </si>
  <si>
    <t>Дата на съставяне:26.10.2007 г.</t>
  </si>
  <si>
    <t>31.12.2007 предварителен</t>
  </si>
  <si>
    <t xml:space="preserve">Дата на съставяне:  28.01.2008 г.                                    </t>
  </si>
  <si>
    <t xml:space="preserve">Дата на съставяне:25.01.2008 г.                      </t>
  </si>
  <si>
    <t xml:space="preserve">Дата  на съставяне: 28.01.2008 г.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</si>
</sst>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25" sqref="A25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859</v>
      </c>
      <c r="F3" s="273" t="s">
        <v>2</v>
      </c>
      <c r="G3" s="226"/>
      <c r="H3" s="594">
        <v>834025872</v>
      </c>
    </row>
    <row r="4" spans="1:8" ht="28.5">
      <c r="A4" s="204" t="s">
        <v>864</v>
      </c>
      <c r="B4" s="582"/>
      <c r="C4" s="582"/>
      <c r="D4" s="583"/>
      <c r="E4" s="575" t="s">
        <v>863</v>
      </c>
      <c r="F4" s="224" t="s">
        <v>3</v>
      </c>
      <c r="G4" s="225"/>
      <c r="H4" s="594">
        <v>462</v>
      </c>
    </row>
    <row r="5" spans="1:8" ht="15">
      <c r="A5" s="204" t="s">
        <v>865</v>
      </c>
      <c r="B5" s="268"/>
      <c r="C5" s="268"/>
      <c r="D5" s="268"/>
      <c r="E5" s="595" t="s">
        <v>893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46820</v>
      </c>
      <c r="D11" s="205">
        <v>40463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259690</v>
      </c>
      <c r="D12" s="205">
        <v>242583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/>
      <c r="D13" s="205">
        <v>6180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38430</v>
      </c>
      <c r="D14" s="205">
        <v>25628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1013</v>
      </c>
      <c r="D15" s="205">
        <v>1212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6542</v>
      </c>
      <c r="D16" s="205">
        <v>6440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11617</v>
      </c>
      <c r="D17" s="205">
        <v>2911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364112</v>
      </c>
      <c r="D19" s="209">
        <f>SUM(D11:D18)</f>
        <v>325417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11023</v>
      </c>
      <c r="D20" s="205">
        <v>11317</v>
      </c>
      <c r="E20" s="293" t="s">
        <v>56</v>
      </c>
      <c r="F20" s="298" t="s">
        <v>57</v>
      </c>
      <c r="G20" s="212">
        <v>83003</v>
      </c>
      <c r="H20" s="212">
        <v>83017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132989</v>
      </c>
      <c r="H21" s="210">
        <f>SUM(H22:H24)</f>
        <v>119630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>
        <v>4</v>
      </c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1170</v>
      </c>
      <c r="D24" s="205">
        <v>152</v>
      </c>
      <c r="E24" s="293" t="s">
        <v>71</v>
      </c>
      <c r="F24" s="298" t="s">
        <v>72</v>
      </c>
      <c r="G24" s="206">
        <v>132562</v>
      </c>
      <c r="H24" s="206">
        <v>119203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215992</v>
      </c>
      <c r="H25" s="208">
        <f>H19+H20+H21</f>
        <v>202647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441</v>
      </c>
      <c r="D26" s="205">
        <v>456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1611</v>
      </c>
      <c r="D27" s="209">
        <f>SUM(D23:D26)</f>
        <v>612</v>
      </c>
      <c r="E27" s="309" t="s">
        <v>82</v>
      </c>
      <c r="F27" s="298" t="s">
        <v>83</v>
      </c>
      <c r="G27" s="208">
        <f>SUM(G28:G30)</f>
        <v>39315</v>
      </c>
      <c r="H27" s="208">
        <f>SUM(H28:H30)</f>
        <v>39301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39315</v>
      </c>
      <c r="H28" s="206">
        <v>39301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17967</v>
      </c>
      <c r="H31" s="206">
        <v>15587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57282</v>
      </c>
      <c r="H33" s="208">
        <f>H27+H31+H32</f>
        <v>54888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848</v>
      </c>
      <c r="B34" s="300" t="s">
        <v>104</v>
      </c>
      <c r="C34" s="209">
        <f>SUM(C35:C38)</f>
        <v>26549</v>
      </c>
      <c r="D34" s="209">
        <f>SUM(D35:D38)</f>
        <v>21728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18939</v>
      </c>
      <c r="D35" s="205">
        <v>15264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276011</v>
      </c>
      <c r="H36" s="208">
        <f>H25+H17+H33</f>
        <v>260272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7594</v>
      </c>
      <c r="D37" s="205">
        <v>6443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16</v>
      </c>
      <c r="D38" s="205">
        <v>21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4446</v>
      </c>
      <c r="H43" s="206">
        <v>3890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95548</v>
      </c>
      <c r="H44" s="206">
        <v>75868</v>
      </c>
    </row>
    <row r="45" spans="1:15" ht="15">
      <c r="A45" s="291" t="s">
        <v>135</v>
      </c>
      <c r="B45" s="305" t="s">
        <v>136</v>
      </c>
      <c r="C45" s="209">
        <f>C34+C39+C44</f>
        <v>26549</v>
      </c>
      <c r="D45" s="209">
        <f>D34+D39+D44</f>
        <v>21728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690</v>
      </c>
      <c r="D47" s="205">
        <v>3445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>
        <v>1525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99994</v>
      </c>
      <c r="H49" s="208">
        <f>SUM(H43:H48)</f>
        <v>81283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45</v>
      </c>
      <c r="D50" s="205">
        <v>83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735</v>
      </c>
      <c r="D51" s="209">
        <f>SUM(D47:D50)</f>
        <v>3528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>
        <v>4182</v>
      </c>
      <c r="D53" s="205">
        <v>13673</v>
      </c>
      <c r="E53" s="293" t="s">
        <v>163</v>
      </c>
      <c r="F53" s="301" t="s">
        <v>164</v>
      </c>
      <c r="G53" s="206">
        <v>12575</v>
      </c>
      <c r="H53" s="206">
        <v>12575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4887</v>
      </c>
      <c r="H54" s="206">
        <v>5146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408212</v>
      </c>
      <c r="D55" s="209">
        <f>D19+D20+D21+D27+D32+D45+D51+D53+D54</f>
        <v>376275</v>
      </c>
      <c r="E55" s="293" t="s">
        <v>171</v>
      </c>
      <c r="F55" s="317" t="s">
        <v>172</v>
      </c>
      <c r="G55" s="208">
        <f>G49+G51+G52+G53+G54</f>
        <v>117456</v>
      </c>
      <c r="H55" s="208">
        <f>H49+H51+H52+H53+H54</f>
        <v>99004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2338</v>
      </c>
      <c r="D58" s="205">
        <v>2338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13389</v>
      </c>
      <c r="H59" s="206">
        <v>9302</v>
      </c>
      <c r="M59" s="211"/>
    </row>
    <row r="60" spans="1:8" ht="15">
      <c r="A60" s="291" t="s">
        <v>182</v>
      </c>
      <c r="B60" s="297" t="s">
        <v>183</v>
      </c>
      <c r="C60" s="205">
        <v>531</v>
      </c>
      <c r="D60" s="205">
        <v>489</v>
      </c>
      <c r="E60" s="293" t="s">
        <v>184</v>
      </c>
      <c r="F60" s="298" t="s">
        <v>185</v>
      </c>
      <c r="G60" s="206">
        <v>1525</v>
      </c>
      <c r="H60" s="206">
        <v>2873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15668</v>
      </c>
      <c r="H61" s="208">
        <f>SUM(H62:H68)</f>
        <v>12679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2076</v>
      </c>
      <c r="H62" s="206">
        <v>2848</v>
      </c>
    </row>
    <row r="63" spans="1:13" ht="15">
      <c r="A63" s="291" t="s">
        <v>194</v>
      </c>
      <c r="B63" s="297" t="s">
        <v>195</v>
      </c>
      <c r="C63" s="205">
        <v>19</v>
      </c>
      <c r="D63" s="205">
        <v>5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2888</v>
      </c>
      <c r="D64" s="209">
        <f>SUM(D58:D63)</f>
        <v>2832</v>
      </c>
      <c r="E64" s="293" t="s">
        <v>199</v>
      </c>
      <c r="F64" s="298" t="s">
        <v>200</v>
      </c>
      <c r="G64" s="206">
        <v>10201</v>
      </c>
      <c r="H64" s="206">
        <v>5621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2782</v>
      </c>
      <c r="H65" s="206">
        <v>3390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484</v>
      </c>
      <c r="H66" s="206">
        <v>647</v>
      </c>
    </row>
    <row r="67" spans="1:8" ht="15">
      <c r="A67" s="291" t="s">
        <v>206</v>
      </c>
      <c r="B67" s="297" t="s">
        <v>207</v>
      </c>
      <c r="C67" s="205">
        <v>6416</v>
      </c>
      <c r="D67" s="205">
        <v>872</v>
      </c>
      <c r="E67" s="293" t="s">
        <v>208</v>
      </c>
      <c r="F67" s="298" t="s">
        <v>209</v>
      </c>
      <c r="G67" s="206">
        <v>113</v>
      </c>
      <c r="H67" s="206">
        <v>155</v>
      </c>
    </row>
    <row r="68" spans="1:8" ht="15">
      <c r="A68" s="291" t="s">
        <v>210</v>
      </c>
      <c r="B68" s="297" t="s">
        <v>211</v>
      </c>
      <c r="C68" s="205">
        <v>3292</v>
      </c>
      <c r="D68" s="205">
        <v>1114</v>
      </c>
      <c r="E68" s="293" t="s">
        <v>212</v>
      </c>
      <c r="F68" s="298" t="s">
        <v>213</v>
      </c>
      <c r="G68" s="206">
        <v>12</v>
      </c>
      <c r="H68" s="206">
        <v>18</v>
      </c>
    </row>
    <row r="69" spans="1:8" ht="15">
      <c r="A69" s="291" t="s">
        <v>214</v>
      </c>
      <c r="B69" s="297" t="s">
        <v>215</v>
      </c>
      <c r="C69" s="205">
        <v>1468</v>
      </c>
      <c r="D69" s="205">
        <v>704</v>
      </c>
      <c r="E69" s="307" t="s">
        <v>77</v>
      </c>
      <c r="F69" s="298" t="s">
        <v>216</v>
      </c>
      <c r="G69" s="206">
        <v>1596</v>
      </c>
      <c r="H69" s="206">
        <v>3276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42</v>
      </c>
      <c r="D71" s="205">
        <v>22</v>
      </c>
      <c r="E71" s="309" t="s">
        <v>45</v>
      </c>
      <c r="F71" s="329" t="s">
        <v>223</v>
      </c>
      <c r="G71" s="215">
        <f>G59+G60+G61+G69+G70</f>
        <v>32178</v>
      </c>
      <c r="H71" s="215">
        <f>H59+H60+H61+H69+H70</f>
        <v>28130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1119</v>
      </c>
      <c r="D72" s="205">
        <v>3239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805</v>
      </c>
      <c r="D74" s="205">
        <v>897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13142</v>
      </c>
      <c r="D75" s="209">
        <f>SUM(D67:D74)</f>
        <v>6848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32178</v>
      </c>
      <c r="H79" s="216">
        <f>H71+H74+H75+H76</f>
        <v>28130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41</v>
      </c>
      <c r="D87" s="205">
        <v>29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806</v>
      </c>
      <c r="D88" s="205">
        <v>488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556</v>
      </c>
      <c r="D89" s="205">
        <v>934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1403</v>
      </c>
      <c r="D91" s="209">
        <f>SUM(D87:D90)</f>
        <v>1451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17433</v>
      </c>
      <c r="D93" s="209">
        <f>D64+D75+D84+D91+D92</f>
        <v>11131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425645</v>
      </c>
      <c r="D94" s="218">
        <f>D93+D55</f>
        <v>387406</v>
      </c>
      <c r="E94" s="557" t="s">
        <v>269</v>
      </c>
      <c r="F94" s="345" t="s">
        <v>270</v>
      </c>
      <c r="G94" s="219">
        <f>G36+G39+G55+G79</f>
        <v>425645</v>
      </c>
      <c r="H94" s="219">
        <f>H36+H39+H55+H79</f>
        <v>387406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849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890</v>
      </c>
      <c r="B98" s="539"/>
      <c r="C98" s="609" t="s">
        <v>818</v>
      </c>
      <c r="D98" s="609"/>
      <c r="E98" s="609"/>
      <c r="F98" s="224"/>
      <c r="G98" s="225"/>
      <c r="H98" s="226"/>
      <c r="M98" s="211"/>
    </row>
    <row r="99" spans="3:8" ht="15">
      <c r="C99" s="78"/>
      <c r="D99" s="1" t="s">
        <v>860</v>
      </c>
      <c r="E99" s="78"/>
      <c r="F99" s="224"/>
      <c r="G99" s="225"/>
      <c r="H99" s="226"/>
    </row>
    <row r="100" spans="1:5" ht="15">
      <c r="A100" s="227"/>
      <c r="B100" s="227"/>
      <c r="C100" s="609" t="s">
        <v>780</v>
      </c>
      <c r="D100" s="610"/>
      <c r="E100" s="610"/>
    </row>
    <row r="101" ht="12.75">
      <c r="D101" s="223" t="s">
        <v>861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C11:D18 C30:D30 C23:D26 C40:D44 C35:D38 C53:D54 C47:D50 C58:D63 C79:D83 C67:D74 C92:D92 G11:H13 G74:H76 C87:D90 G22:H24 G31:H31 G19:H19 G28:H28 G43:H48 G51:H5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6" sqref="C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3" t="s">
        <v>2</v>
      </c>
      <c r="G2" s="613"/>
      <c r="H2" s="353">
        <f>'справка №1-БАЛАНС'!H3</f>
        <v>834025872</v>
      </c>
    </row>
    <row r="3" spans="1:8" ht="15">
      <c r="A3" s="6" t="s">
        <v>272</v>
      </c>
      <c r="B3" s="533"/>
      <c r="C3" s="533"/>
      <c r="D3" s="533"/>
      <c r="E3" s="533" t="str">
        <f>'справка №1-БАЛАНС'!E4</f>
        <v>неконсолидиран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533" t="str">
        <f>'справка №1-БАЛАНС'!E5</f>
        <v>31.12.2007 предварителен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12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>
        <v>12691</v>
      </c>
      <c r="D9" s="79">
        <v>13002</v>
      </c>
      <c r="E9" s="363" t="s">
        <v>282</v>
      </c>
      <c r="F9" s="365" t="s">
        <v>283</v>
      </c>
      <c r="G9" s="87"/>
      <c r="H9" s="87"/>
    </row>
    <row r="10" spans="1:8" ht="12">
      <c r="A10" s="363" t="s">
        <v>284</v>
      </c>
      <c r="B10" s="364" t="s">
        <v>285</v>
      </c>
      <c r="C10" s="79">
        <v>13247</v>
      </c>
      <c r="D10" s="79">
        <v>15106</v>
      </c>
      <c r="E10" s="363" t="s">
        <v>286</v>
      </c>
      <c r="F10" s="365" t="s">
        <v>287</v>
      </c>
      <c r="G10" s="87">
        <v>40466</v>
      </c>
      <c r="H10" s="87">
        <v>38197</v>
      </c>
    </row>
    <row r="11" spans="1:8" ht="12">
      <c r="A11" s="363" t="s">
        <v>288</v>
      </c>
      <c r="B11" s="364" t="s">
        <v>289</v>
      </c>
      <c r="C11" s="79">
        <v>12744</v>
      </c>
      <c r="D11" s="79">
        <v>10621</v>
      </c>
      <c r="E11" s="366" t="s">
        <v>290</v>
      </c>
      <c r="F11" s="365" t="s">
        <v>291</v>
      </c>
      <c r="G11" s="87">
        <v>40642</v>
      </c>
      <c r="H11" s="87">
        <v>40657</v>
      </c>
    </row>
    <row r="12" spans="1:8" ht="12">
      <c r="A12" s="363" t="s">
        <v>292</v>
      </c>
      <c r="B12" s="364" t="s">
        <v>293</v>
      </c>
      <c r="C12" s="79">
        <v>10384</v>
      </c>
      <c r="D12" s="79">
        <v>11770</v>
      </c>
      <c r="E12" s="366" t="s">
        <v>77</v>
      </c>
      <c r="F12" s="365" t="s">
        <v>294</v>
      </c>
      <c r="G12" s="87">
        <v>12332</v>
      </c>
      <c r="H12" s="87">
        <v>10102</v>
      </c>
    </row>
    <row r="13" spans="1:18" ht="12">
      <c r="A13" s="363" t="s">
        <v>295</v>
      </c>
      <c r="B13" s="364" t="s">
        <v>296</v>
      </c>
      <c r="C13" s="79">
        <v>2111</v>
      </c>
      <c r="D13" s="79">
        <v>2602</v>
      </c>
      <c r="E13" s="367" t="s">
        <v>50</v>
      </c>
      <c r="F13" s="368" t="s">
        <v>297</v>
      </c>
      <c r="G13" s="88">
        <f>SUM(G9:G12)</f>
        <v>93440</v>
      </c>
      <c r="H13" s="88">
        <f>SUM(H9:H12)</f>
        <v>88956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298</v>
      </c>
      <c r="B14" s="364" t="s">
        <v>299</v>
      </c>
      <c r="C14" s="79">
        <v>15736</v>
      </c>
      <c r="D14" s="79">
        <v>14928</v>
      </c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/>
      <c r="D15" s="80"/>
      <c r="E15" s="361" t="s">
        <v>302</v>
      </c>
      <c r="F15" s="370" t="s">
        <v>303</v>
      </c>
      <c r="G15" s="87">
        <v>334</v>
      </c>
      <c r="H15" s="87">
        <v>259</v>
      </c>
    </row>
    <row r="16" spans="1:8" ht="12">
      <c r="A16" s="363" t="s">
        <v>304</v>
      </c>
      <c r="B16" s="364" t="s">
        <v>305</v>
      </c>
      <c r="C16" s="80">
        <v>2678</v>
      </c>
      <c r="D16" s="80">
        <v>3062</v>
      </c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/>
      <c r="D17" s="81"/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69591</v>
      </c>
      <c r="D19" s="82">
        <f>SUM(D9:D15)+D16</f>
        <v>71091</v>
      </c>
      <c r="E19" s="373" t="s">
        <v>314</v>
      </c>
      <c r="F19" s="369" t="s">
        <v>315</v>
      </c>
      <c r="G19" s="87">
        <v>346</v>
      </c>
      <c r="H19" s="87">
        <v>289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>
        <v>1211</v>
      </c>
      <c r="H20" s="87">
        <v>1405</v>
      </c>
    </row>
    <row r="21" spans="1:8" ht="24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>
        <v>22</v>
      </c>
      <c r="H21" s="87"/>
    </row>
    <row r="22" spans="1:8" ht="24">
      <c r="A22" s="360" t="s">
        <v>321</v>
      </c>
      <c r="B22" s="375" t="s">
        <v>322</v>
      </c>
      <c r="C22" s="79">
        <v>7389</v>
      </c>
      <c r="D22" s="79">
        <v>4967</v>
      </c>
      <c r="E22" s="373" t="s">
        <v>323</v>
      </c>
      <c r="F22" s="369" t="s">
        <v>324</v>
      </c>
      <c r="G22" s="87">
        <v>1201</v>
      </c>
      <c r="H22" s="87">
        <v>1307</v>
      </c>
    </row>
    <row r="23" spans="1:8" ht="24">
      <c r="A23" s="363" t="s">
        <v>325</v>
      </c>
      <c r="B23" s="375" t="s">
        <v>326</v>
      </c>
      <c r="C23" s="79"/>
      <c r="D23" s="79"/>
      <c r="E23" s="363" t="s">
        <v>327</v>
      </c>
      <c r="F23" s="369" t="s">
        <v>328</v>
      </c>
      <c r="G23" s="87"/>
      <c r="H23" s="87"/>
    </row>
    <row r="24" spans="1:18" ht="12">
      <c r="A24" s="363" t="s">
        <v>329</v>
      </c>
      <c r="B24" s="375" t="s">
        <v>330</v>
      </c>
      <c r="C24" s="79">
        <v>269</v>
      </c>
      <c r="D24" s="79"/>
      <c r="E24" s="367" t="s">
        <v>102</v>
      </c>
      <c r="F24" s="370" t="s">
        <v>331</v>
      </c>
      <c r="G24" s="88">
        <f>SUM(G19:G23)</f>
        <v>2780</v>
      </c>
      <c r="H24" s="88">
        <f>SUM(H19:H23)</f>
        <v>3001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/>
      <c r="D25" s="79"/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7658</v>
      </c>
      <c r="D26" s="82">
        <f>SUM(D22:D25)</f>
        <v>4967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77249</v>
      </c>
      <c r="D28" s="83">
        <f>D26+D19</f>
        <v>76058</v>
      </c>
      <c r="E28" s="174" t="s">
        <v>336</v>
      </c>
      <c r="F28" s="370" t="s">
        <v>337</v>
      </c>
      <c r="G28" s="88">
        <f>G13+G15+G24</f>
        <v>96554</v>
      </c>
      <c r="H28" s="88">
        <f>H13+H15+H24</f>
        <v>92216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19305</v>
      </c>
      <c r="D30" s="83">
        <f>IF((H28-D28)&gt;0,H28-D28,0)</f>
        <v>16158</v>
      </c>
      <c r="E30" s="174" t="s">
        <v>340</v>
      </c>
      <c r="F30" s="370" t="s">
        <v>341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850</v>
      </c>
      <c r="B31" s="376" t="s">
        <v>342</v>
      </c>
      <c r="C31" s="79"/>
      <c r="D31" s="79"/>
      <c r="E31" s="361" t="s">
        <v>853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C28+C31+C32</f>
        <v>77249</v>
      </c>
      <c r="D33" s="82">
        <f>D28+D31+D32</f>
        <v>76058</v>
      </c>
      <c r="E33" s="174" t="s">
        <v>350</v>
      </c>
      <c r="F33" s="370" t="s">
        <v>351</v>
      </c>
      <c r="G33" s="90">
        <f>G32+G31+G28</f>
        <v>96554</v>
      </c>
      <c r="H33" s="90">
        <f>H32+H31+H28</f>
        <v>92216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352</v>
      </c>
      <c r="B34" s="357" t="s">
        <v>353</v>
      </c>
      <c r="C34" s="83">
        <f>IF((G33-C33)&gt;0,G33-C33,0)</f>
        <v>19305</v>
      </c>
      <c r="D34" s="83">
        <f>IF((H33-D33)&gt;0,H33-D33,0)</f>
        <v>16158</v>
      </c>
      <c r="E34" s="379" t="s">
        <v>354</v>
      </c>
      <c r="F34" s="370" t="s">
        <v>355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1338</v>
      </c>
      <c r="D35" s="82">
        <f>D36+D37+D38</f>
        <v>571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358</v>
      </c>
      <c r="B36" s="375" t="s">
        <v>359</v>
      </c>
      <c r="C36" s="79">
        <v>1338</v>
      </c>
      <c r="D36" s="79">
        <v>1683</v>
      </c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7"/>
      <c r="D37" s="537">
        <v>-1112</v>
      </c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24">
      <c r="A39" s="385" t="s">
        <v>364</v>
      </c>
      <c r="B39" s="178" t="s">
        <v>365</v>
      </c>
      <c r="C39" s="569">
        <f>+IF((G33-C33-C35)&gt;0,G33-C33-C35,0)</f>
        <v>17967</v>
      </c>
      <c r="D39" s="569">
        <f>+IF((H33-D33-D35)&gt;0,H33-D33-D35,0)</f>
        <v>15587</v>
      </c>
      <c r="E39" s="386" t="s">
        <v>366</v>
      </c>
      <c r="F39" s="175" t="s">
        <v>367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6" t="s">
        <v>372</v>
      </c>
      <c r="C41" s="85">
        <f>IF(G39=0,IF(C39-C40&gt;0,C39-C40+G40,0),IF(G39-G40&lt;0,G40-G39+C39,0))</f>
        <v>17967</v>
      </c>
      <c r="D41" s="85">
        <f>IF(H39=0,IF(D39-D40&gt;0,D39-D40+H40,0),IF(H39-H40&lt;0,H40-H39+D39,0))</f>
        <v>15587</v>
      </c>
      <c r="E41" s="174" t="s">
        <v>373</v>
      </c>
      <c r="F41" s="175" t="s">
        <v>374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96554</v>
      </c>
      <c r="D42" s="86">
        <f>D33+D35+D39</f>
        <v>92216</v>
      </c>
      <c r="E42" s="177" t="s">
        <v>377</v>
      </c>
      <c r="F42" s="178" t="s">
        <v>378</v>
      </c>
      <c r="G42" s="90">
        <f>G39+G33</f>
        <v>96554</v>
      </c>
      <c r="H42" s="90">
        <f>H39+H33</f>
        <v>92216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379</v>
      </c>
      <c r="B44" s="532"/>
      <c r="C44" s="532" t="s">
        <v>380</v>
      </c>
      <c r="D44" s="611"/>
      <c r="E44" s="611"/>
      <c r="F44" s="611"/>
      <c r="G44" s="611"/>
      <c r="H44" s="61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862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780</v>
      </c>
      <c r="D46" s="612"/>
      <c r="E46" s="612"/>
      <c r="F46" s="612"/>
      <c r="G46" s="612"/>
      <c r="H46" s="612"/>
    </row>
    <row r="47" spans="1:8" ht="12">
      <c r="A47" s="29"/>
      <c r="B47" s="530"/>
      <c r="C47" s="531"/>
      <c r="D47" s="531" t="s">
        <v>861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984251968503937" bottom="0.59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B39" sqref="B3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381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382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272</v>
      </c>
      <c r="B5" s="533" t="str">
        <f>'справка №1-БАЛАНС'!E4</f>
        <v>неконсолидиран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24">
      <c r="A6" s="6" t="s">
        <v>4</v>
      </c>
      <c r="B6" s="533" t="str">
        <f>'справка №1-БАЛАНС'!E5</f>
        <v>31.12.2007 предварителен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383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384</v>
      </c>
      <c r="B9" s="409"/>
      <c r="C9" s="93"/>
      <c r="D9" s="93"/>
      <c r="E9" s="181"/>
      <c r="F9" s="181"/>
      <c r="G9" s="182"/>
    </row>
    <row r="10" spans="1:7" ht="12">
      <c r="A10" s="410" t="s">
        <v>385</v>
      </c>
      <c r="B10" s="411" t="s">
        <v>386</v>
      </c>
      <c r="C10" s="92">
        <v>96833</v>
      </c>
      <c r="D10" s="92">
        <v>96905</v>
      </c>
      <c r="E10" s="181"/>
      <c r="F10" s="181"/>
      <c r="G10" s="182"/>
    </row>
    <row r="11" spans="1:13" ht="12">
      <c r="A11" s="410" t="s">
        <v>387</v>
      </c>
      <c r="B11" s="411" t="s">
        <v>388</v>
      </c>
      <c r="C11" s="92">
        <v>-48639</v>
      </c>
      <c r="D11" s="92">
        <v>-57106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389</v>
      </c>
      <c r="B12" s="411" t="s">
        <v>390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391</v>
      </c>
      <c r="B13" s="411" t="s">
        <v>392</v>
      </c>
      <c r="C13" s="92">
        <v>-8306</v>
      </c>
      <c r="D13" s="92">
        <v>-10261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393</v>
      </c>
      <c r="B14" s="411" t="s">
        <v>394</v>
      </c>
      <c r="C14" s="92">
        <v>3577</v>
      </c>
      <c r="D14" s="92">
        <v>-2581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395</v>
      </c>
      <c r="B15" s="411" t="s">
        <v>396</v>
      </c>
      <c r="C15" s="92">
        <v>-1032</v>
      </c>
      <c r="D15" s="92">
        <v>-2539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397</v>
      </c>
      <c r="B16" s="411" t="s">
        <v>398</v>
      </c>
      <c r="C16" s="92">
        <v>61</v>
      </c>
      <c r="D16" s="92">
        <v>27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399</v>
      </c>
      <c r="B17" s="411" t="s">
        <v>400</v>
      </c>
      <c r="C17" s="92">
        <v>-107</v>
      </c>
      <c r="D17" s="92">
        <v>-212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401</v>
      </c>
      <c r="B18" s="414" t="s">
        <v>402</v>
      </c>
      <c r="C18" s="92"/>
      <c r="D18" s="92">
        <v>137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403</v>
      </c>
      <c r="B19" s="411" t="s">
        <v>404</v>
      </c>
      <c r="C19" s="92">
        <v>-392</v>
      </c>
      <c r="D19" s="92">
        <v>-227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405</v>
      </c>
      <c r="B20" s="416" t="s">
        <v>406</v>
      </c>
      <c r="C20" s="93">
        <f>SUM(C10:C19)</f>
        <v>41995</v>
      </c>
      <c r="D20" s="93">
        <f>SUM(D10:D19)</f>
        <v>24143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407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408</v>
      </c>
      <c r="B22" s="411" t="s">
        <v>409</v>
      </c>
      <c r="C22" s="92">
        <v>-49381</v>
      </c>
      <c r="D22" s="92">
        <v>-54493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410</v>
      </c>
      <c r="B23" s="411" t="s">
        <v>411</v>
      </c>
      <c r="C23" s="92">
        <v>100</v>
      </c>
      <c r="D23" s="92">
        <v>9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412</v>
      </c>
      <c r="B24" s="411" t="s">
        <v>413</v>
      </c>
      <c r="C24" s="92">
        <v>-2118</v>
      </c>
      <c r="D24" s="92">
        <v>-2850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414</v>
      </c>
      <c r="B25" s="411" t="s">
        <v>415</v>
      </c>
      <c r="C25" s="92">
        <v>59</v>
      </c>
      <c r="D25" s="92">
        <v>40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416</v>
      </c>
      <c r="B26" s="411" t="s">
        <v>417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418</v>
      </c>
      <c r="B27" s="411" t="s">
        <v>419</v>
      </c>
      <c r="C27" s="92">
        <v>-4731</v>
      </c>
      <c r="D27" s="92">
        <v>-336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420</v>
      </c>
      <c r="B28" s="411" t="s">
        <v>421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422</v>
      </c>
      <c r="B29" s="411" t="s">
        <v>423</v>
      </c>
      <c r="C29" s="92">
        <v>695</v>
      </c>
      <c r="D29" s="92">
        <v>320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401</v>
      </c>
      <c r="B30" s="411" t="s">
        <v>424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425</v>
      </c>
      <c r="B31" s="411" t="s">
        <v>426</v>
      </c>
      <c r="C31" s="92">
        <v>4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427</v>
      </c>
      <c r="B32" s="416" t="s">
        <v>428</v>
      </c>
      <c r="C32" s="93">
        <f>SUM(C22:C31)</f>
        <v>-55372</v>
      </c>
      <c r="D32" s="93">
        <f>SUM(D22:D31)</f>
        <v>-57310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429</v>
      </c>
      <c r="B33" s="417"/>
      <c r="C33" s="418"/>
      <c r="D33" s="418"/>
      <c r="E33" s="181"/>
      <c r="F33" s="181"/>
      <c r="G33" s="182"/>
    </row>
    <row r="34" spans="1:7" ht="12">
      <c r="A34" s="410" t="s">
        <v>430</v>
      </c>
      <c r="B34" s="411" t="s">
        <v>431</v>
      </c>
      <c r="C34" s="92"/>
      <c r="D34" s="92"/>
      <c r="E34" s="181"/>
      <c r="F34" s="181"/>
      <c r="G34" s="182"/>
    </row>
    <row r="35" spans="1:7" ht="12">
      <c r="A35" s="412" t="s">
        <v>432</v>
      </c>
      <c r="B35" s="411" t="s">
        <v>433</v>
      </c>
      <c r="C35" s="92"/>
      <c r="D35" s="92"/>
      <c r="E35" s="181"/>
      <c r="F35" s="181"/>
      <c r="G35" s="182"/>
    </row>
    <row r="36" spans="1:7" ht="12">
      <c r="A36" s="410" t="s">
        <v>434</v>
      </c>
      <c r="B36" s="411" t="s">
        <v>435</v>
      </c>
      <c r="C36" s="92">
        <v>32996</v>
      </c>
      <c r="D36" s="92">
        <v>44881</v>
      </c>
      <c r="E36" s="181"/>
      <c r="F36" s="181"/>
      <c r="G36" s="182"/>
    </row>
    <row r="37" spans="1:7" ht="12">
      <c r="A37" s="410" t="s">
        <v>436</v>
      </c>
      <c r="B37" s="411" t="s">
        <v>437</v>
      </c>
      <c r="C37" s="92">
        <v>-9448</v>
      </c>
      <c r="D37" s="92">
        <v>-6544</v>
      </c>
      <c r="E37" s="181"/>
      <c r="F37" s="181"/>
      <c r="G37" s="182"/>
    </row>
    <row r="38" spans="1:7" ht="12">
      <c r="A38" s="410" t="s">
        <v>438</v>
      </c>
      <c r="B38" s="411" t="s">
        <v>439</v>
      </c>
      <c r="C38" s="92"/>
      <c r="D38" s="92"/>
      <c r="E38" s="181"/>
      <c r="F38" s="181"/>
      <c r="G38" s="182"/>
    </row>
    <row r="39" spans="1:7" ht="12">
      <c r="A39" s="410" t="s">
        <v>440</v>
      </c>
      <c r="B39" s="411" t="s">
        <v>441</v>
      </c>
      <c r="C39" s="92">
        <v>-6458</v>
      </c>
      <c r="D39" s="92">
        <v>-3801</v>
      </c>
      <c r="E39" s="181"/>
      <c r="F39" s="181"/>
      <c r="G39" s="182"/>
    </row>
    <row r="40" spans="1:7" ht="12">
      <c r="A40" s="410" t="s">
        <v>442</v>
      </c>
      <c r="B40" s="411" t="s">
        <v>443</v>
      </c>
      <c r="C40" s="92">
        <v>-2827</v>
      </c>
      <c r="D40" s="92">
        <v>-1043</v>
      </c>
      <c r="E40" s="181"/>
      <c r="F40" s="181"/>
      <c r="G40" s="182"/>
    </row>
    <row r="41" spans="1:8" ht="12">
      <c r="A41" s="410" t="s">
        <v>444</v>
      </c>
      <c r="B41" s="411" t="s">
        <v>445</v>
      </c>
      <c r="C41" s="92"/>
      <c r="D41" s="92"/>
      <c r="E41" s="181"/>
      <c r="F41" s="181"/>
      <c r="G41" s="185"/>
      <c r="H41" s="186"/>
    </row>
    <row r="42" spans="1:8" ht="12">
      <c r="A42" s="415" t="s">
        <v>446</v>
      </c>
      <c r="B42" s="416" t="s">
        <v>447</v>
      </c>
      <c r="C42" s="93">
        <f>SUM(C34:C41)</f>
        <v>14263</v>
      </c>
      <c r="D42" s="93">
        <f>SUM(D34:D41)</f>
        <v>33493</v>
      </c>
      <c r="E42" s="181"/>
      <c r="F42" s="181"/>
      <c r="G42" s="185"/>
      <c r="H42" s="186"/>
    </row>
    <row r="43" spans="1:8" ht="12">
      <c r="A43" s="419" t="s">
        <v>448</v>
      </c>
      <c r="B43" s="416" t="s">
        <v>449</v>
      </c>
      <c r="C43" s="93">
        <f>C42+C32+C20</f>
        <v>886</v>
      </c>
      <c r="D43" s="93">
        <f>D42+D32+D20</f>
        <v>326</v>
      </c>
      <c r="E43" s="181"/>
      <c r="F43" s="181"/>
      <c r="G43" s="185"/>
      <c r="H43" s="186"/>
    </row>
    <row r="44" spans="1:8" ht="12">
      <c r="A44" s="408" t="s">
        <v>450</v>
      </c>
      <c r="B44" s="417" t="s">
        <v>451</v>
      </c>
      <c r="C44" s="93">
        <f>D45</f>
        <v>517</v>
      </c>
      <c r="D44" s="184">
        <v>191</v>
      </c>
      <c r="E44" s="181"/>
      <c r="F44" s="181"/>
      <c r="G44" s="185"/>
      <c r="H44" s="186"/>
    </row>
    <row r="45" spans="1:8" ht="12">
      <c r="A45" s="408" t="s">
        <v>452</v>
      </c>
      <c r="B45" s="417" t="s">
        <v>453</v>
      </c>
      <c r="C45" s="93">
        <f>C44+C43</f>
        <v>1403</v>
      </c>
      <c r="D45" s="93">
        <f>D44+D43</f>
        <v>517</v>
      </c>
      <c r="E45" s="181"/>
      <c r="F45" s="181"/>
      <c r="G45" s="185"/>
      <c r="H45" s="186"/>
    </row>
    <row r="46" spans="1:8" ht="12">
      <c r="A46" s="410" t="s">
        <v>454</v>
      </c>
      <c r="B46" s="417" t="s">
        <v>455</v>
      </c>
      <c r="C46" s="94">
        <v>847</v>
      </c>
      <c r="D46" s="94">
        <v>517</v>
      </c>
      <c r="E46" s="181"/>
      <c r="F46" s="181"/>
      <c r="G46" s="185"/>
      <c r="H46" s="186"/>
    </row>
    <row r="47" spans="1:8" ht="12">
      <c r="A47" s="410" t="s">
        <v>456</v>
      </c>
      <c r="B47" s="417" t="s">
        <v>457</v>
      </c>
      <c r="C47" s="94">
        <v>556</v>
      </c>
      <c r="D47" s="94">
        <v>934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894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380</v>
      </c>
      <c r="C50" s="614"/>
      <c r="D50" s="614"/>
      <c r="G50" s="186"/>
      <c r="H50" s="186"/>
    </row>
    <row r="51" spans="1:8" ht="24">
      <c r="A51" s="546"/>
      <c r="B51" s="546" t="s">
        <v>866</v>
      </c>
      <c r="C51" s="542"/>
      <c r="D51" s="542"/>
      <c r="G51" s="186"/>
      <c r="H51" s="186"/>
    </row>
    <row r="52" spans="1:8" ht="12">
      <c r="A52" s="546"/>
      <c r="B52" s="544" t="s">
        <v>780</v>
      </c>
      <c r="C52" s="614"/>
      <c r="D52" s="614"/>
      <c r="G52" s="186"/>
      <c r="H52" s="186"/>
    </row>
    <row r="53" spans="1:8" ht="12">
      <c r="A53" s="546"/>
      <c r="B53" s="546" t="s">
        <v>867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8" sqref="A3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5" t="s">
        <v>458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7" t="str">
        <f>'справка №1-БАЛАНС'!E3</f>
        <v>" АЛБЕНА"  АД</v>
      </c>
      <c r="D3" s="618"/>
      <c r="E3" s="618"/>
      <c r="F3" s="618"/>
      <c r="G3" s="618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459</v>
      </c>
      <c r="B4" s="573"/>
      <c r="C4" s="617" t="str">
        <f>'справка №1-БАЛАНС'!E4</f>
        <v>неконсолидиран</v>
      </c>
      <c r="D4" s="617"/>
      <c r="E4" s="619"/>
      <c r="F4" s="617"/>
      <c r="G4" s="617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17" t="str">
        <f>'справка №1-БАЛАНС'!E5</f>
        <v>31.12.2007 предварителен</v>
      </c>
      <c r="D5" s="618"/>
      <c r="E5" s="618"/>
      <c r="F5" s="618"/>
      <c r="G5" s="618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460</v>
      </c>
      <c r="E6" s="233"/>
      <c r="F6" s="233"/>
      <c r="G6" s="233"/>
      <c r="H6" s="233"/>
      <c r="I6" s="233" t="s">
        <v>461</v>
      </c>
      <c r="J6" s="254"/>
      <c r="K6" s="240"/>
      <c r="L6" s="231"/>
      <c r="M6" s="234"/>
      <c r="N6" s="189"/>
    </row>
    <row r="7" spans="1:14" s="15" customFormat="1" ht="60">
      <c r="A7" s="262" t="s">
        <v>462</v>
      </c>
      <c r="B7" s="266" t="s">
        <v>463</v>
      </c>
      <c r="C7" s="232" t="s">
        <v>464</v>
      </c>
      <c r="D7" s="263" t="s">
        <v>465</v>
      </c>
      <c r="E7" s="231" t="s">
        <v>466</v>
      </c>
      <c r="F7" s="13" t="s">
        <v>467</v>
      </c>
      <c r="G7" s="13"/>
      <c r="H7" s="13"/>
      <c r="I7" s="231" t="s">
        <v>468</v>
      </c>
      <c r="J7" s="255" t="s">
        <v>469</v>
      </c>
      <c r="K7" s="232" t="s">
        <v>470</v>
      </c>
      <c r="L7" s="232" t="s">
        <v>471</v>
      </c>
      <c r="M7" s="260" t="s">
        <v>472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473</v>
      </c>
      <c r="G8" s="12" t="s">
        <v>474</v>
      </c>
      <c r="H8" s="12" t="s">
        <v>475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476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477</v>
      </c>
      <c r="L10" s="16" t="s">
        <v>110</v>
      </c>
      <c r="M10" s="17" t="s">
        <v>118</v>
      </c>
      <c r="N10" s="14"/>
    </row>
    <row r="11" spans="1:23" ht="15.75" customHeight="1">
      <c r="A11" s="18" t="s">
        <v>478</v>
      </c>
      <c r="B11" s="34" t="s">
        <v>479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83017</v>
      </c>
      <c r="F11" s="96">
        <f>'справка №1-БАЛАНС'!H22</f>
        <v>427</v>
      </c>
      <c r="G11" s="96">
        <f>'справка №1-БАЛАНС'!H23</f>
        <v>0</v>
      </c>
      <c r="H11" s="98">
        <v>119203</v>
      </c>
      <c r="I11" s="96">
        <f>'справка №1-БАЛАНС'!H28+'справка №1-БАЛАНС'!H31</f>
        <v>54888</v>
      </c>
      <c r="J11" s="96">
        <f>'справка №1-БАЛАНС'!H29+'справка №1-БАЛАНС'!H32</f>
        <v>0</v>
      </c>
      <c r="K11" s="98"/>
      <c r="L11" s="424">
        <f>SUM(C11:K11)</f>
        <v>260272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480</v>
      </c>
      <c r="B12" s="34" t="s">
        <v>481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482</v>
      </c>
      <c r="B13" s="16" t="s">
        <v>483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484</v>
      </c>
      <c r="B14" s="16" t="s">
        <v>485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486</v>
      </c>
      <c r="B15" s="34" t="s">
        <v>487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83017</v>
      </c>
      <c r="F15" s="99">
        <f t="shared" si="2"/>
        <v>427</v>
      </c>
      <c r="G15" s="99">
        <f t="shared" si="2"/>
        <v>0</v>
      </c>
      <c r="H15" s="99">
        <f t="shared" si="2"/>
        <v>119203</v>
      </c>
      <c r="I15" s="99">
        <f t="shared" si="2"/>
        <v>54888</v>
      </c>
      <c r="J15" s="99">
        <f t="shared" si="2"/>
        <v>0</v>
      </c>
      <c r="K15" s="99">
        <f t="shared" si="2"/>
        <v>0</v>
      </c>
      <c r="L15" s="424">
        <f t="shared" si="1"/>
        <v>260272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488</v>
      </c>
      <c r="B16" s="41" t="s">
        <v>489</v>
      </c>
      <c r="C16" s="236"/>
      <c r="D16" s="237"/>
      <c r="E16" s="237"/>
      <c r="F16" s="237"/>
      <c r="G16" s="237"/>
      <c r="H16" s="238"/>
      <c r="I16" s="252">
        <f>+'справка №1-БАЛАНС'!G31</f>
        <v>17967</v>
      </c>
      <c r="J16" s="425">
        <f>+'справка №1-БАЛАНС'!G32</f>
        <v>0</v>
      </c>
      <c r="K16" s="98"/>
      <c r="L16" s="424">
        <f t="shared" si="1"/>
        <v>17967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490</v>
      </c>
      <c r="B17" s="16" t="s">
        <v>491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13359</v>
      </c>
      <c r="I17" s="100">
        <f t="shared" si="3"/>
        <v>-15587</v>
      </c>
      <c r="J17" s="100">
        <f>J18+J19</f>
        <v>0</v>
      </c>
      <c r="K17" s="100">
        <f t="shared" si="3"/>
        <v>0</v>
      </c>
      <c r="L17" s="424">
        <f t="shared" si="1"/>
        <v>-2228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492</v>
      </c>
      <c r="B18" s="36" t="s">
        <v>493</v>
      </c>
      <c r="C18" s="98"/>
      <c r="D18" s="98"/>
      <c r="E18" s="98"/>
      <c r="F18" s="98"/>
      <c r="G18" s="98"/>
      <c r="H18" s="98"/>
      <c r="I18" s="98">
        <v>-2072</v>
      </c>
      <c r="J18" s="98"/>
      <c r="K18" s="98"/>
      <c r="L18" s="424">
        <f t="shared" si="1"/>
        <v>-2072</v>
      </c>
      <c r="M18" s="98"/>
      <c r="N18" s="19"/>
    </row>
    <row r="19" spans="1:14" ht="12" customHeight="1">
      <c r="A19" s="22" t="s">
        <v>494</v>
      </c>
      <c r="B19" s="36" t="s">
        <v>495</v>
      </c>
      <c r="C19" s="98"/>
      <c r="D19" s="98"/>
      <c r="E19" s="98"/>
      <c r="F19" s="98"/>
      <c r="G19" s="98"/>
      <c r="H19" s="98">
        <v>13359</v>
      </c>
      <c r="I19" s="98">
        <v>-13515</v>
      </c>
      <c r="J19" s="98"/>
      <c r="K19" s="98"/>
      <c r="L19" s="424">
        <f t="shared" si="1"/>
        <v>-156</v>
      </c>
      <c r="M19" s="98"/>
      <c r="N19" s="19"/>
    </row>
    <row r="20" spans="1:14" ht="12.75" customHeight="1">
      <c r="A20" s="21" t="s">
        <v>496</v>
      </c>
      <c r="B20" s="16" t="s">
        <v>497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498</v>
      </c>
      <c r="B21" s="16" t="s">
        <v>499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500</v>
      </c>
      <c r="B22" s="16" t="s">
        <v>501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502</v>
      </c>
      <c r="B23" s="16" t="s">
        <v>503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504</v>
      </c>
      <c r="B24" s="16" t="s">
        <v>505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500</v>
      </c>
      <c r="B25" s="16" t="s">
        <v>506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502</v>
      </c>
      <c r="B26" s="16" t="s">
        <v>507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508</v>
      </c>
      <c r="B27" s="16" t="s">
        <v>509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510</v>
      </c>
      <c r="B28" s="16" t="s">
        <v>511</v>
      </c>
      <c r="C28" s="98"/>
      <c r="D28" s="98"/>
      <c r="E28" s="98">
        <v>-14</v>
      </c>
      <c r="F28" s="98"/>
      <c r="G28" s="98"/>
      <c r="H28" s="98"/>
      <c r="I28" s="98">
        <v>14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512</v>
      </c>
      <c r="B29" s="34" t="s">
        <v>513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83003</v>
      </c>
      <c r="F29" s="97">
        <f t="shared" si="6"/>
        <v>427</v>
      </c>
      <c r="G29" s="97">
        <f t="shared" si="6"/>
        <v>0</v>
      </c>
      <c r="H29" s="97">
        <f t="shared" si="6"/>
        <v>132562</v>
      </c>
      <c r="I29" s="97">
        <f t="shared" si="6"/>
        <v>57282</v>
      </c>
      <c r="J29" s="97">
        <f t="shared" si="6"/>
        <v>0</v>
      </c>
      <c r="K29" s="97">
        <f t="shared" si="6"/>
        <v>0</v>
      </c>
      <c r="L29" s="424">
        <f t="shared" si="1"/>
        <v>276011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514</v>
      </c>
      <c r="B30" s="16" t="s">
        <v>515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516</v>
      </c>
      <c r="B31" s="16" t="s">
        <v>517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518</v>
      </c>
      <c r="B32" s="34" t="s">
        <v>519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83003</v>
      </c>
      <c r="F32" s="97">
        <f t="shared" si="7"/>
        <v>427</v>
      </c>
      <c r="G32" s="97">
        <f t="shared" si="7"/>
        <v>0</v>
      </c>
      <c r="H32" s="97">
        <f t="shared" si="7"/>
        <v>132562</v>
      </c>
      <c r="I32" s="97">
        <f t="shared" si="7"/>
        <v>57282</v>
      </c>
      <c r="J32" s="97">
        <f t="shared" si="7"/>
        <v>0</v>
      </c>
      <c r="K32" s="97">
        <f t="shared" si="7"/>
        <v>0</v>
      </c>
      <c r="L32" s="424">
        <f t="shared" si="1"/>
        <v>276011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896</v>
      </c>
      <c r="B35" s="37"/>
      <c r="C35" s="24"/>
      <c r="D35" s="616" t="s">
        <v>520</v>
      </c>
      <c r="E35" s="616"/>
      <c r="F35" s="616"/>
      <c r="G35" s="616"/>
      <c r="H35" s="616"/>
      <c r="I35" s="616"/>
      <c r="J35" s="24" t="s">
        <v>855</v>
      </c>
      <c r="K35" s="24"/>
      <c r="L35" s="616"/>
      <c r="M35" s="616"/>
      <c r="N35" s="19"/>
    </row>
    <row r="36" spans="1:13" ht="12">
      <c r="A36" s="430"/>
      <c r="B36" s="431"/>
      <c r="C36" s="432"/>
      <c r="D36" s="432"/>
      <c r="E36" s="432" t="s">
        <v>862</v>
      </c>
      <c r="F36" s="432"/>
      <c r="G36" s="432"/>
      <c r="H36" s="432"/>
      <c r="I36" s="432"/>
      <c r="J36" s="432"/>
      <c r="K36" s="432" t="s">
        <v>861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8" sqref="A18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0" t="s">
        <v>382</v>
      </c>
      <c r="B2" s="621"/>
      <c r="C2" s="584"/>
      <c r="D2" s="584"/>
      <c r="E2" s="617" t="str">
        <f>'справка №1-БАЛАНС'!E3</f>
        <v>" АЛБЕНА"  АД</v>
      </c>
      <c r="F2" s="622"/>
      <c r="G2" s="622"/>
      <c r="H2" s="584"/>
      <c r="I2" s="441"/>
      <c r="J2" s="441"/>
      <c r="K2" s="441"/>
      <c r="L2" s="441"/>
      <c r="M2" s="624" t="s">
        <v>2</v>
      </c>
      <c r="N2" s="625"/>
      <c r="O2" s="625"/>
      <c r="P2" s="626">
        <f>'справка №1-БАЛАНС'!H3</f>
        <v>834025872</v>
      </c>
      <c r="Q2" s="626"/>
      <c r="R2" s="353"/>
    </row>
    <row r="3" spans="1:18" ht="15">
      <c r="A3" s="620" t="s">
        <v>4</v>
      </c>
      <c r="B3" s="621"/>
      <c r="C3" s="585"/>
      <c r="D3" s="585"/>
      <c r="E3" s="617" t="str">
        <f>'справка №1-БАЛАНС'!E5</f>
        <v>31.12.2007 предварителен</v>
      </c>
      <c r="F3" s="623"/>
      <c r="G3" s="623"/>
      <c r="H3" s="443"/>
      <c r="I3" s="443"/>
      <c r="J3" s="443"/>
      <c r="K3" s="443"/>
      <c r="L3" s="443"/>
      <c r="M3" s="627" t="s">
        <v>3</v>
      </c>
      <c r="N3" s="627"/>
      <c r="O3" s="576"/>
      <c r="P3" s="628">
        <f>'справка №1-БАЛАНС'!H4</f>
        <v>462</v>
      </c>
      <c r="Q3" s="628"/>
      <c r="R3" s="354"/>
    </row>
    <row r="4" spans="1:18" ht="12.75">
      <c r="A4" s="436" t="s">
        <v>522</v>
      </c>
      <c r="B4" s="442"/>
      <c r="C4" s="442"/>
      <c r="D4" s="443"/>
      <c r="E4" s="631"/>
      <c r="F4" s="632"/>
      <c r="G4" s="63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33" t="s">
        <v>462</v>
      </c>
      <c r="B5" s="634"/>
      <c r="C5" s="604" t="s">
        <v>7</v>
      </c>
      <c r="D5" s="449" t="s">
        <v>524</v>
      </c>
      <c r="E5" s="449"/>
      <c r="F5" s="449"/>
      <c r="G5" s="449"/>
      <c r="H5" s="449" t="s">
        <v>525</v>
      </c>
      <c r="I5" s="449"/>
      <c r="J5" s="629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9" t="s">
        <v>528</v>
      </c>
      <c r="R5" s="629" t="s">
        <v>529</v>
      </c>
    </row>
    <row r="6" spans="1:18" s="44" customFormat="1" ht="48">
      <c r="A6" s="635"/>
      <c r="B6" s="636"/>
      <c r="C6" s="605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0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0"/>
      <c r="R6" s="630"/>
    </row>
    <row r="7" spans="1:18" s="44" customFormat="1" ht="12">
      <c r="A7" s="452" t="s">
        <v>539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40463</v>
      </c>
      <c r="E9" s="243">
        <v>7093</v>
      </c>
      <c r="F9" s="243">
        <v>736</v>
      </c>
      <c r="G9" s="113">
        <f>D9+E9-F9</f>
        <v>46820</v>
      </c>
      <c r="H9" s="103"/>
      <c r="I9" s="103"/>
      <c r="J9" s="113">
        <f>G9+H9-I9</f>
        <v>46820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46820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248914</v>
      </c>
      <c r="E10" s="243">
        <v>23246</v>
      </c>
      <c r="F10" s="243">
        <v>52</v>
      </c>
      <c r="G10" s="113">
        <f aca="true" t="shared" si="2" ref="G10:G39">D10+E10-F10</f>
        <v>272108</v>
      </c>
      <c r="H10" s="103"/>
      <c r="I10" s="103"/>
      <c r="J10" s="113">
        <f aca="true" t="shared" si="3" ref="J10:J39">G10+H10-I10</f>
        <v>272108</v>
      </c>
      <c r="K10" s="103">
        <v>6331</v>
      </c>
      <c r="L10" s="103">
        <v>6099</v>
      </c>
      <c r="M10" s="103">
        <v>12</v>
      </c>
      <c r="N10" s="113">
        <f aca="true" t="shared" si="4" ref="N10:N39">K10+L10-M10</f>
        <v>12418</v>
      </c>
      <c r="O10" s="103"/>
      <c r="P10" s="103"/>
      <c r="Q10" s="113">
        <f t="shared" si="0"/>
        <v>12418</v>
      </c>
      <c r="R10" s="113">
        <f t="shared" si="1"/>
        <v>259690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17828</v>
      </c>
      <c r="E11" s="243">
        <v>4082</v>
      </c>
      <c r="F11" s="243">
        <v>119</v>
      </c>
      <c r="G11" s="113">
        <f t="shared" si="2"/>
        <v>21791</v>
      </c>
      <c r="H11" s="103"/>
      <c r="I11" s="103"/>
      <c r="J11" s="113">
        <f t="shared" si="3"/>
        <v>21791</v>
      </c>
      <c r="K11" s="103">
        <v>11648</v>
      </c>
      <c r="L11" s="103">
        <v>2112</v>
      </c>
      <c r="M11" s="103">
        <v>112</v>
      </c>
      <c r="N11" s="113">
        <f t="shared" si="4"/>
        <v>13648</v>
      </c>
      <c r="O11" s="103"/>
      <c r="P11" s="103"/>
      <c r="Q11" s="113">
        <f t="shared" si="0"/>
        <v>13648</v>
      </c>
      <c r="R11" s="113">
        <f t="shared" si="1"/>
        <v>8143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40410</v>
      </c>
      <c r="E12" s="243">
        <v>6591</v>
      </c>
      <c r="F12" s="243"/>
      <c r="G12" s="113">
        <f t="shared" si="2"/>
        <v>47001</v>
      </c>
      <c r="H12" s="103"/>
      <c r="I12" s="103"/>
      <c r="J12" s="113">
        <f t="shared" si="3"/>
        <v>47001</v>
      </c>
      <c r="K12" s="103">
        <v>14782</v>
      </c>
      <c r="L12" s="103">
        <v>1932</v>
      </c>
      <c r="M12" s="103"/>
      <c r="N12" s="113">
        <f t="shared" si="4"/>
        <v>16714</v>
      </c>
      <c r="O12" s="103"/>
      <c r="P12" s="103"/>
      <c r="Q12" s="113">
        <f t="shared" si="0"/>
        <v>16714</v>
      </c>
      <c r="R12" s="113">
        <f t="shared" si="1"/>
        <v>30287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2546</v>
      </c>
      <c r="E13" s="243">
        <v>19</v>
      </c>
      <c r="F13" s="243">
        <v>4</v>
      </c>
      <c r="G13" s="113">
        <f t="shared" si="2"/>
        <v>2561</v>
      </c>
      <c r="H13" s="103"/>
      <c r="I13" s="103"/>
      <c r="J13" s="113">
        <f t="shared" si="3"/>
        <v>2561</v>
      </c>
      <c r="K13" s="103">
        <v>1334</v>
      </c>
      <c r="L13" s="103">
        <v>218</v>
      </c>
      <c r="M13" s="103">
        <v>4</v>
      </c>
      <c r="N13" s="113">
        <f t="shared" si="4"/>
        <v>1548</v>
      </c>
      <c r="O13" s="103"/>
      <c r="P13" s="103"/>
      <c r="Q13" s="113">
        <f t="shared" si="0"/>
        <v>1548</v>
      </c>
      <c r="R13" s="113">
        <f t="shared" si="1"/>
        <v>1013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19208</v>
      </c>
      <c r="E14" s="243">
        <v>2294</v>
      </c>
      <c r="F14" s="243">
        <v>182</v>
      </c>
      <c r="G14" s="113">
        <f t="shared" si="2"/>
        <v>21320</v>
      </c>
      <c r="H14" s="103"/>
      <c r="I14" s="103"/>
      <c r="J14" s="113">
        <f t="shared" si="3"/>
        <v>21320</v>
      </c>
      <c r="K14" s="103">
        <v>12768</v>
      </c>
      <c r="L14" s="103">
        <v>2192</v>
      </c>
      <c r="M14" s="103">
        <v>182</v>
      </c>
      <c r="N14" s="113">
        <f t="shared" si="4"/>
        <v>14778</v>
      </c>
      <c r="O14" s="103"/>
      <c r="P14" s="103"/>
      <c r="Q14" s="113">
        <f t="shared" si="0"/>
        <v>14778</v>
      </c>
      <c r="R14" s="113">
        <f t="shared" si="1"/>
        <v>6542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856</v>
      </c>
      <c r="B15" s="466" t="s">
        <v>857</v>
      </c>
      <c r="C15" s="563" t="s">
        <v>858</v>
      </c>
      <c r="D15" s="564">
        <v>2911</v>
      </c>
      <c r="E15" s="564">
        <v>8706</v>
      </c>
      <c r="F15" s="564"/>
      <c r="G15" s="113">
        <f t="shared" si="2"/>
        <v>11617</v>
      </c>
      <c r="H15" s="565"/>
      <c r="I15" s="565"/>
      <c r="J15" s="113">
        <f t="shared" si="3"/>
        <v>11617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11617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372280</v>
      </c>
      <c r="E17" s="248">
        <f>SUM(E9:E16)</f>
        <v>52031</v>
      </c>
      <c r="F17" s="248">
        <f>SUM(F9:F16)</f>
        <v>1093</v>
      </c>
      <c r="G17" s="113">
        <f t="shared" si="2"/>
        <v>423218</v>
      </c>
      <c r="H17" s="114">
        <f>SUM(H9:H16)</f>
        <v>0</v>
      </c>
      <c r="I17" s="114">
        <f>SUM(I9:I16)</f>
        <v>0</v>
      </c>
      <c r="J17" s="113">
        <f t="shared" si="3"/>
        <v>423218</v>
      </c>
      <c r="K17" s="114">
        <f>SUM(K9:K16)</f>
        <v>46863</v>
      </c>
      <c r="L17" s="114">
        <f>SUM(L9:L16)</f>
        <v>12553</v>
      </c>
      <c r="M17" s="114">
        <f>SUM(M9:M16)</f>
        <v>310</v>
      </c>
      <c r="N17" s="113">
        <f t="shared" si="4"/>
        <v>59106</v>
      </c>
      <c r="O17" s="114">
        <f>SUM(O9:O16)</f>
        <v>0</v>
      </c>
      <c r="P17" s="114">
        <f>SUM(P9:P16)</f>
        <v>0</v>
      </c>
      <c r="Q17" s="113">
        <f t="shared" si="5"/>
        <v>59106</v>
      </c>
      <c r="R17" s="113">
        <f t="shared" si="6"/>
        <v>364112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11317</v>
      </c>
      <c r="E18" s="241">
        <v>11</v>
      </c>
      <c r="F18" s="241">
        <v>132</v>
      </c>
      <c r="G18" s="113">
        <f t="shared" si="2"/>
        <v>11196</v>
      </c>
      <c r="H18" s="101">
        <v>686</v>
      </c>
      <c r="I18" s="101">
        <v>859</v>
      </c>
      <c r="J18" s="113">
        <f t="shared" si="3"/>
        <v>11023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11023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137</v>
      </c>
      <c r="L21" s="103">
        <v>4</v>
      </c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1373</v>
      </c>
      <c r="E22" s="243">
        <v>1102</v>
      </c>
      <c r="F22" s="243">
        <v>15</v>
      </c>
      <c r="G22" s="113">
        <f t="shared" si="2"/>
        <v>2460</v>
      </c>
      <c r="H22" s="103"/>
      <c r="I22" s="103"/>
      <c r="J22" s="113">
        <f t="shared" si="3"/>
        <v>2460</v>
      </c>
      <c r="K22" s="103">
        <v>1221</v>
      </c>
      <c r="L22" s="103">
        <v>84</v>
      </c>
      <c r="M22" s="103">
        <v>15</v>
      </c>
      <c r="N22" s="113">
        <f t="shared" si="4"/>
        <v>1290</v>
      </c>
      <c r="O22" s="103"/>
      <c r="P22" s="103"/>
      <c r="Q22" s="113">
        <f t="shared" si="5"/>
        <v>1290</v>
      </c>
      <c r="R22" s="113">
        <f t="shared" si="6"/>
        <v>1170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777</v>
      </c>
      <c r="E24" s="243">
        <v>88</v>
      </c>
      <c r="F24" s="243"/>
      <c r="G24" s="113">
        <f t="shared" si="2"/>
        <v>865</v>
      </c>
      <c r="H24" s="103"/>
      <c r="I24" s="103"/>
      <c r="J24" s="113">
        <f t="shared" si="3"/>
        <v>865</v>
      </c>
      <c r="K24" s="103">
        <v>321</v>
      </c>
      <c r="L24" s="103">
        <v>103</v>
      </c>
      <c r="M24" s="103"/>
      <c r="N24" s="113">
        <f t="shared" si="4"/>
        <v>424</v>
      </c>
      <c r="O24" s="103"/>
      <c r="P24" s="103"/>
      <c r="Q24" s="113">
        <f t="shared" si="5"/>
        <v>424</v>
      </c>
      <c r="R24" s="113">
        <f t="shared" si="6"/>
        <v>441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2291</v>
      </c>
      <c r="E25" s="244">
        <f aca="true" t="shared" si="7" ref="E25:P25">SUM(E21:E24)</f>
        <v>1190</v>
      </c>
      <c r="F25" s="244">
        <f t="shared" si="7"/>
        <v>15</v>
      </c>
      <c r="G25" s="105">
        <f t="shared" si="2"/>
        <v>3466</v>
      </c>
      <c r="H25" s="104">
        <f t="shared" si="7"/>
        <v>0</v>
      </c>
      <c r="I25" s="104">
        <f t="shared" si="7"/>
        <v>0</v>
      </c>
      <c r="J25" s="105">
        <f t="shared" si="3"/>
        <v>3466</v>
      </c>
      <c r="K25" s="104">
        <f t="shared" si="7"/>
        <v>1679</v>
      </c>
      <c r="L25" s="104">
        <f t="shared" si="7"/>
        <v>191</v>
      </c>
      <c r="M25" s="104">
        <f t="shared" si="7"/>
        <v>15</v>
      </c>
      <c r="N25" s="105">
        <f t="shared" si="4"/>
        <v>1855</v>
      </c>
      <c r="O25" s="104">
        <f t="shared" si="7"/>
        <v>0</v>
      </c>
      <c r="P25" s="104">
        <f t="shared" si="7"/>
        <v>0</v>
      </c>
      <c r="Q25" s="105">
        <f t="shared" si="5"/>
        <v>1855</v>
      </c>
      <c r="R25" s="105">
        <f t="shared" si="6"/>
        <v>1611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851</v>
      </c>
      <c r="C27" s="472" t="s">
        <v>584</v>
      </c>
      <c r="D27" s="246">
        <f>SUM(D28:D31)</f>
        <v>21728</v>
      </c>
      <c r="E27" s="246">
        <f aca="true" t="shared" si="8" ref="E27:P27">SUM(E28:E31)</f>
        <v>5979</v>
      </c>
      <c r="F27" s="246">
        <f t="shared" si="8"/>
        <v>908</v>
      </c>
      <c r="G27" s="110">
        <f t="shared" si="2"/>
        <v>26799</v>
      </c>
      <c r="H27" s="109">
        <f t="shared" si="8"/>
        <v>0</v>
      </c>
      <c r="I27" s="109">
        <f t="shared" si="8"/>
        <v>250</v>
      </c>
      <c r="J27" s="110">
        <f t="shared" si="3"/>
        <v>26549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26549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585</v>
      </c>
      <c r="D28" s="243">
        <v>15264</v>
      </c>
      <c r="E28" s="243">
        <v>4828</v>
      </c>
      <c r="F28" s="243">
        <v>903</v>
      </c>
      <c r="G28" s="113">
        <f t="shared" si="2"/>
        <v>19189</v>
      </c>
      <c r="H28" s="103"/>
      <c r="I28" s="103">
        <v>250</v>
      </c>
      <c r="J28" s="113">
        <f t="shared" si="3"/>
        <v>18939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18939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587</v>
      </c>
      <c r="D30" s="243">
        <v>6443</v>
      </c>
      <c r="E30" s="243">
        <v>1151</v>
      </c>
      <c r="F30" s="243"/>
      <c r="G30" s="113">
        <f t="shared" si="2"/>
        <v>7594</v>
      </c>
      <c r="H30" s="111"/>
      <c r="I30" s="111"/>
      <c r="J30" s="113">
        <f t="shared" si="3"/>
        <v>7594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7594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588</v>
      </c>
      <c r="D31" s="243">
        <v>21</v>
      </c>
      <c r="E31" s="243"/>
      <c r="F31" s="243">
        <v>5</v>
      </c>
      <c r="G31" s="113">
        <f t="shared" si="2"/>
        <v>16</v>
      </c>
      <c r="H31" s="111"/>
      <c r="I31" s="111"/>
      <c r="J31" s="113">
        <f t="shared" si="3"/>
        <v>16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852</v>
      </c>
      <c r="C38" s="461" t="s">
        <v>600</v>
      </c>
      <c r="D38" s="248">
        <f>D27+D32+D37</f>
        <v>21728</v>
      </c>
      <c r="E38" s="248">
        <f aca="true" t="shared" si="12" ref="E38:P38">E27+E32+E37</f>
        <v>5979</v>
      </c>
      <c r="F38" s="248">
        <f t="shared" si="12"/>
        <v>908</v>
      </c>
      <c r="G38" s="113">
        <f t="shared" si="2"/>
        <v>26799</v>
      </c>
      <c r="H38" s="114">
        <f t="shared" si="12"/>
        <v>0</v>
      </c>
      <c r="I38" s="114">
        <f t="shared" si="12"/>
        <v>250</v>
      </c>
      <c r="J38" s="113">
        <f t="shared" si="3"/>
        <v>26549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26549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407616</v>
      </c>
      <c r="E40" s="547">
        <f>E17+E18+E19+E25+E38+E39</f>
        <v>59211</v>
      </c>
      <c r="F40" s="547">
        <f aca="true" t="shared" si="13" ref="F40:R40">F17+F18+F19+F25+F38+F39</f>
        <v>2148</v>
      </c>
      <c r="G40" s="547">
        <f t="shared" si="13"/>
        <v>464679</v>
      </c>
      <c r="H40" s="547">
        <f t="shared" si="13"/>
        <v>686</v>
      </c>
      <c r="I40" s="547">
        <f t="shared" si="13"/>
        <v>1109</v>
      </c>
      <c r="J40" s="547">
        <f t="shared" si="13"/>
        <v>464256</v>
      </c>
      <c r="K40" s="547">
        <f t="shared" si="13"/>
        <v>48542</v>
      </c>
      <c r="L40" s="547">
        <f t="shared" si="13"/>
        <v>12744</v>
      </c>
      <c r="M40" s="547">
        <f t="shared" si="13"/>
        <v>325</v>
      </c>
      <c r="N40" s="547">
        <f t="shared" si="13"/>
        <v>60961</v>
      </c>
      <c r="O40" s="547">
        <f t="shared" si="13"/>
        <v>0</v>
      </c>
      <c r="P40" s="547">
        <f t="shared" si="13"/>
        <v>0</v>
      </c>
      <c r="Q40" s="547">
        <f t="shared" si="13"/>
        <v>60961</v>
      </c>
      <c r="R40" s="547">
        <f t="shared" si="13"/>
        <v>403295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895</v>
      </c>
      <c r="C44" s="445"/>
      <c r="D44" s="446"/>
      <c r="E44" s="446"/>
      <c r="F44" s="446"/>
      <c r="G44" s="436"/>
      <c r="H44" s="447" t="s">
        <v>607</v>
      </c>
      <c r="I44" s="447"/>
      <c r="J44" s="447"/>
      <c r="K44" s="606"/>
      <c r="L44" s="606"/>
      <c r="M44" s="606"/>
      <c r="N44" s="606"/>
      <c r="O44" s="625" t="s">
        <v>780</v>
      </c>
      <c r="P44" s="621"/>
      <c r="Q44" s="621"/>
      <c r="R44" s="621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862</v>
      </c>
      <c r="J45" s="437"/>
      <c r="K45" s="437"/>
      <c r="L45" s="437"/>
      <c r="M45" s="437"/>
      <c r="N45" s="437"/>
      <c r="O45" s="437" t="s">
        <v>868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92" sqref="C92:D9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608</v>
      </c>
      <c r="B1" s="637"/>
      <c r="C1" s="637"/>
      <c r="D1" s="637"/>
      <c r="E1" s="637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38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31.12.2007 предварителен</v>
      </c>
      <c r="B4" s="639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462</v>
      </c>
      <c r="B6" s="482" t="s">
        <v>7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462</v>
      </c>
      <c r="B48" s="482" t="s">
        <v>7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0</v>
      </c>
      <c r="D85" s="149">
        <f>SUM(D86:D90)+D94</f>
        <v>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745</v>
      </c>
      <c r="B87" s="489" t="s">
        <v>746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747</v>
      </c>
      <c r="B88" s="489" t="s">
        <v>748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749</v>
      </c>
      <c r="B89" s="489" t="s">
        <v>750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665</v>
      </c>
      <c r="B93" s="489" t="s">
        <v>756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757</v>
      </c>
      <c r="B94" s="489" t="s">
        <v>758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0</v>
      </c>
      <c r="D96" s="149">
        <f>D85+D80+D75+D71+D95</f>
        <v>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0</v>
      </c>
      <c r="D97" s="149">
        <f>D96+D68+D66</f>
        <v>0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462</v>
      </c>
      <c r="B100" s="487" t="s">
        <v>463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3" t="s">
        <v>779</v>
      </c>
      <c r="B107" s="603"/>
      <c r="C107" s="603"/>
      <c r="D107" s="603"/>
      <c r="E107" s="603"/>
      <c r="F107" s="60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8" t="s">
        <v>891</v>
      </c>
      <c r="B109" s="608"/>
      <c r="C109" s="608" t="s">
        <v>380</v>
      </c>
      <c r="D109" s="608"/>
      <c r="E109" s="608"/>
      <c r="F109" s="60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862</v>
      </c>
      <c r="E110" s="477"/>
      <c r="F110" s="479"/>
    </row>
    <row r="111" spans="1:6" ht="12">
      <c r="A111" s="477"/>
      <c r="B111" s="478"/>
      <c r="C111" s="607" t="s">
        <v>780</v>
      </c>
      <c r="D111" s="607"/>
      <c r="E111" s="607"/>
      <c r="F111" s="607"/>
    </row>
    <row r="112" spans="1:6" ht="12">
      <c r="A112" s="434"/>
      <c r="B112" s="480"/>
      <c r="C112" s="434"/>
      <c r="D112" s="434" t="s">
        <v>861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:F2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382</v>
      </c>
      <c r="B4" s="577"/>
      <c r="C4" s="617" t="str">
        <f>'справка №1-БАЛАНС'!E3</f>
        <v>" АЛБЕНА"  АД</v>
      </c>
      <c r="D4" s="623"/>
      <c r="E4" s="623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17" t="str">
        <f>'справка №1-БАЛАНС'!E5</f>
        <v>31.12.2007 предварителен</v>
      </c>
      <c r="D5" s="642"/>
      <c r="E5" s="642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462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205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892</v>
      </c>
      <c r="B30" s="641"/>
      <c r="C30" s="641"/>
      <c r="D30" s="567" t="s">
        <v>380</v>
      </c>
      <c r="E30" s="640"/>
      <c r="F30" s="640"/>
      <c r="G30" s="640"/>
      <c r="H30" s="519" t="s">
        <v>780</v>
      </c>
      <c r="I30" s="640"/>
      <c r="J30" s="640"/>
    </row>
    <row r="31" spans="1:9" s="115" customFormat="1" ht="12">
      <c r="A31" s="437"/>
      <c r="B31" s="520"/>
      <c r="C31" s="437"/>
      <c r="D31" s="510"/>
      <c r="E31" s="510" t="s">
        <v>862</v>
      </c>
      <c r="F31" s="510"/>
      <c r="G31" s="510"/>
      <c r="H31" s="510"/>
      <c r="I31" s="510" t="s">
        <v>861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10">
      <selection activeCell="C24" sqref="C2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17" t="str">
        <f>'справка №1-БАЛАНС'!E3</f>
        <v>" АЛБЕНА"  АД</v>
      </c>
      <c r="C5" s="622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821</v>
      </c>
      <c r="B6" s="617" t="str">
        <f>'справка №1-БАЛАНС'!E5</f>
        <v>31.12.2007 предварителен</v>
      </c>
      <c r="C6" s="642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1"/>
      <c r="C7" s="64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7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4.25" customHeight="1">
      <c r="A11" s="66" t="s">
        <v>828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869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5">C12-E12</f>
        <v>1305.17</v>
      </c>
    </row>
    <row r="13" spans="1:6" ht="12.75">
      <c r="A13" s="66" t="s">
        <v>870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871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889</v>
      </c>
      <c r="B15" s="67"/>
      <c r="C15" s="549">
        <v>4300</v>
      </c>
      <c r="D15" s="598">
        <v>99.88</v>
      </c>
      <c r="E15" s="549"/>
      <c r="F15" s="551">
        <f t="shared" si="0"/>
        <v>4300</v>
      </c>
    </row>
    <row r="16" spans="1:6" ht="12.75">
      <c r="A16" s="66" t="s">
        <v>872</v>
      </c>
      <c r="B16" s="67"/>
      <c r="C16" s="549">
        <v>0</v>
      </c>
      <c r="D16" s="598">
        <v>100</v>
      </c>
      <c r="E16" s="549"/>
      <c r="F16" s="551">
        <f t="shared" si="0"/>
        <v>0</v>
      </c>
    </row>
    <row r="17" spans="1:6" ht="12.75">
      <c r="A17" s="66" t="s">
        <v>873</v>
      </c>
      <c r="B17" s="67"/>
      <c r="C17" s="549">
        <f>499078/1000</f>
        <v>499.078</v>
      </c>
      <c r="D17" s="598">
        <v>100</v>
      </c>
      <c r="E17" s="549"/>
      <c r="F17" s="551">
        <f t="shared" si="0"/>
        <v>499.078</v>
      </c>
    </row>
    <row r="18" spans="1:6" ht="12.75">
      <c r="A18" s="66" t="s">
        <v>874</v>
      </c>
      <c r="B18" s="67"/>
      <c r="C18" s="549">
        <f>198000/1000</f>
        <v>198</v>
      </c>
      <c r="D18" s="598">
        <v>99</v>
      </c>
      <c r="E18" s="549"/>
      <c r="F18" s="551">
        <f t="shared" si="0"/>
        <v>198</v>
      </c>
    </row>
    <row r="19" spans="1:6" ht="12.75">
      <c r="A19" s="66" t="s">
        <v>875</v>
      </c>
      <c r="B19" s="67"/>
      <c r="C19" s="549">
        <f>5000/1000</f>
        <v>5</v>
      </c>
      <c r="D19" s="598">
        <v>100</v>
      </c>
      <c r="E19" s="549"/>
      <c r="F19" s="551">
        <f t="shared" si="0"/>
        <v>5</v>
      </c>
    </row>
    <row r="20" spans="1:6" ht="12.75">
      <c r="A20" s="66" t="s">
        <v>876</v>
      </c>
      <c r="B20" s="67"/>
      <c r="C20" s="549">
        <v>0</v>
      </c>
      <c r="D20" s="598">
        <v>0</v>
      </c>
      <c r="E20" s="549"/>
      <c r="F20" s="551">
        <f t="shared" si="0"/>
        <v>0</v>
      </c>
    </row>
    <row r="21" spans="1:6" ht="12.75">
      <c r="A21" s="66" t="s">
        <v>877</v>
      </c>
      <c r="B21" s="67"/>
      <c r="C21" s="549">
        <v>3967</v>
      </c>
      <c r="D21" s="598">
        <v>60</v>
      </c>
      <c r="E21" s="549"/>
      <c r="F21" s="551">
        <f t="shared" si="0"/>
        <v>3967</v>
      </c>
    </row>
    <row r="22" spans="1:6" ht="12.75">
      <c r="A22" s="66" t="s">
        <v>888</v>
      </c>
      <c r="B22" s="67"/>
      <c r="C22" s="549">
        <v>1032</v>
      </c>
      <c r="D22" s="598">
        <v>100</v>
      </c>
      <c r="E22" s="549"/>
      <c r="F22" s="551">
        <f t="shared" si="0"/>
        <v>1032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6" ht="12" customHeight="1">
      <c r="A24" s="66"/>
      <c r="B24" s="67"/>
      <c r="C24" s="549"/>
      <c r="D24" s="549"/>
      <c r="E24" s="549"/>
      <c r="F24" s="551">
        <f t="shared" si="0"/>
        <v>0</v>
      </c>
    </row>
    <row r="25" spans="1:6" ht="12.75">
      <c r="A25" s="66"/>
      <c r="B25" s="67"/>
      <c r="C25" s="549"/>
      <c r="D25" s="549"/>
      <c r="E25" s="549"/>
      <c r="F25" s="551">
        <f t="shared" si="0"/>
        <v>0</v>
      </c>
    </row>
    <row r="26" spans="1:16" ht="11.25" customHeight="1">
      <c r="A26" s="68" t="s">
        <v>563</v>
      </c>
      <c r="B26" s="69" t="s">
        <v>830</v>
      </c>
      <c r="C26" s="536">
        <f>SUM(C11:C25)</f>
        <v>15167.248</v>
      </c>
      <c r="D26" s="536"/>
      <c r="E26" s="536">
        <f>SUM(E11:E25)</f>
        <v>0</v>
      </c>
      <c r="F26" s="550">
        <f>SUM(F11:F25)</f>
        <v>15167.248</v>
      </c>
      <c r="G26" s="526"/>
      <c r="H26" s="526"/>
      <c r="I26" s="526"/>
      <c r="J26" s="526"/>
      <c r="K26" s="526"/>
      <c r="L26" s="526"/>
      <c r="M26" s="526"/>
      <c r="N26" s="526"/>
      <c r="O26" s="526"/>
      <c r="P26" s="526"/>
    </row>
    <row r="27" spans="1:6" ht="16.5" customHeight="1">
      <c r="A27" s="66" t="s">
        <v>831</v>
      </c>
      <c r="B27" s="70"/>
      <c r="C27" s="536"/>
      <c r="D27" s="536"/>
      <c r="E27" s="536"/>
      <c r="F27" s="550"/>
    </row>
    <row r="28" spans="1:6" ht="12.75">
      <c r="A28" s="66" t="s">
        <v>878</v>
      </c>
      <c r="B28" s="70"/>
      <c r="C28" s="549">
        <v>6586</v>
      </c>
      <c r="D28" s="598">
        <v>47.83</v>
      </c>
      <c r="E28" s="599">
        <v>6586</v>
      </c>
      <c r="F28" s="600">
        <f>(C28-E28)</f>
        <v>0</v>
      </c>
    </row>
    <row r="29" spans="1:6" ht="12.75">
      <c r="A29" s="66" t="s">
        <v>879</v>
      </c>
      <c r="B29" s="70"/>
      <c r="C29" s="549">
        <v>984</v>
      </c>
      <c r="D29" s="598">
        <v>28.95</v>
      </c>
      <c r="E29" s="601"/>
      <c r="F29" s="600">
        <f>(C29-E29)</f>
        <v>984</v>
      </c>
    </row>
    <row r="30" spans="1:6" ht="12.75">
      <c r="A30" s="66" t="s">
        <v>880</v>
      </c>
      <c r="B30" s="70"/>
      <c r="C30" s="549">
        <v>24</v>
      </c>
      <c r="D30" s="598">
        <v>49</v>
      </c>
      <c r="E30" s="601"/>
      <c r="F30" s="600">
        <f>C30-E30</f>
        <v>24</v>
      </c>
    </row>
    <row r="31" spans="1:6" ht="12.75">
      <c r="A31" s="66" t="s">
        <v>551</v>
      </c>
      <c r="B31" s="70"/>
      <c r="C31" s="549"/>
      <c r="D31" s="549"/>
      <c r="E31" s="549"/>
      <c r="F31" s="551">
        <f aca="true" t="shared" si="1" ref="F31:F42">C31-E31</f>
        <v>0</v>
      </c>
    </row>
    <row r="32" spans="1:6" ht="12.75">
      <c r="A32" s="66">
        <v>5</v>
      </c>
      <c r="B32" s="67"/>
      <c r="C32" s="549"/>
      <c r="D32" s="549"/>
      <c r="E32" s="549"/>
      <c r="F32" s="551">
        <f t="shared" si="1"/>
        <v>0</v>
      </c>
    </row>
    <row r="33" spans="1:6" ht="12.75">
      <c r="A33" s="66">
        <v>6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7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8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9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10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11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12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13</v>
      </c>
      <c r="B40" s="67"/>
      <c r="C40" s="549"/>
      <c r="D40" s="549"/>
      <c r="E40" s="549"/>
      <c r="F40" s="551">
        <f t="shared" si="1"/>
        <v>0</v>
      </c>
    </row>
    <row r="41" spans="1:6" ht="12" customHeight="1">
      <c r="A41" s="66">
        <v>14</v>
      </c>
      <c r="B41" s="67"/>
      <c r="C41" s="549"/>
      <c r="D41" s="549"/>
      <c r="E41" s="549"/>
      <c r="F41" s="551">
        <f t="shared" si="1"/>
        <v>0</v>
      </c>
    </row>
    <row r="42" spans="1:6" ht="12.75">
      <c r="A42" s="66">
        <v>15</v>
      </c>
      <c r="B42" s="67"/>
      <c r="C42" s="549"/>
      <c r="D42" s="549"/>
      <c r="E42" s="549"/>
      <c r="F42" s="551">
        <f t="shared" si="1"/>
        <v>0</v>
      </c>
    </row>
    <row r="43" spans="1:16" ht="15" customHeight="1">
      <c r="A43" s="68" t="s">
        <v>580</v>
      </c>
      <c r="B43" s="69" t="s">
        <v>832</v>
      </c>
      <c r="C43" s="536">
        <f>SUM(C28:C42)</f>
        <v>7594</v>
      </c>
      <c r="D43" s="536"/>
      <c r="E43" s="536">
        <f>SUM(E28:E42)</f>
        <v>6586</v>
      </c>
      <c r="F43" s="550">
        <f>SUM(F28:F42)</f>
        <v>1008</v>
      </c>
      <c r="G43" s="526"/>
      <c r="H43" s="526"/>
      <c r="I43" s="526"/>
      <c r="J43" s="526"/>
      <c r="K43" s="526"/>
      <c r="L43" s="526"/>
      <c r="M43" s="526"/>
      <c r="N43" s="526"/>
      <c r="O43" s="526"/>
      <c r="P43" s="526"/>
    </row>
    <row r="44" spans="1:6" ht="12.75" customHeight="1">
      <c r="A44" s="66" t="s">
        <v>833</v>
      </c>
      <c r="B44" s="70"/>
      <c r="C44" s="536"/>
      <c r="D44" s="536"/>
      <c r="E44" s="536"/>
      <c r="F44" s="550"/>
    </row>
    <row r="45" spans="1:6" ht="12.75">
      <c r="A45" s="66" t="s">
        <v>881</v>
      </c>
      <c r="B45" s="70"/>
      <c r="C45" s="549">
        <f>10000/1000</f>
        <v>10</v>
      </c>
      <c r="D45" s="549"/>
      <c r="E45" s="549"/>
      <c r="F45" s="551">
        <f>C45-E45</f>
        <v>10</v>
      </c>
    </row>
    <row r="46" spans="1:6" ht="12.75">
      <c r="A46" s="66" t="s">
        <v>882</v>
      </c>
      <c r="B46" s="70"/>
      <c r="C46" s="549">
        <v>0</v>
      </c>
      <c r="D46" s="549"/>
      <c r="E46" s="549"/>
      <c r="F46" s="551">
        <f aca="true" t="shared" si="2" ref="F46:F59">C46-E46</f>
        <v>0</v>
      </c>
    </row>
    <row r="47" spans="1:6" ht="12.75">
      <c r="A47" s="66" t="s">
        <v>883</v>
      </c>
      <c r="B47" s="70"/>
      <c r="C47" s="549">
        <f>4200/1000</f>
        <v>4.2</v>
      </c>
      <c r="D47" s="549"/>
      <c r="E47" s="549"/>
      <c r="F47" s="551">
        <f t="shared" si="2"/>
        <v>4.2</v>
      </c>
    </row>
    <row r="48" spans="1:6" ht="12.75">
      <c r="A48" s="66" t="s">
        <v>884</v>
      </c>
      <c r="B48" s="70"/>
      <c r="C48" s="549">
        <f>1740/1000</f>
        <v>1.74</v>
      </c>
      <c r="D48" s="549"/>
      <c r="E48" s="549"/>
      <c r="F48" s="551">
        <f t="shared" si="2"/>
        <v>1.74</v>
      </c>
    </row>
    <row r="49" spans="1:6" ht="12.75">
      <c r="A49" s="66"/>
      <c r="B49" s="70"/>
      <c r="C49" s="549"/>
      <c r="D49" s="602"/>
      <c r="E49" s="549"/>
      <c r="F49" s="551">
        <f t="shared" si="2"/>
        <v>0</v>
      </c>
    </row>
    <row r="50" spans="1:6" ht="12.75">
      <c r="A50" s="66"/>
      <c r="B50" s="70"/>
      <c r="C50" s="549"/>
      <c r="D50" s="602"/>
      <c r="E50" s="549"/>
      <c r="F50" s="551">
        <f t="shared" si="2"/>
        <v>0</v>
      </c>
    </row>
    <row r="51" spans="1:6" ht="12.75">
      <c r="A51" s="66">
        <v>7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8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9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10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11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12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13</v>
      </c>
      <c r="B57" s="67"/>
      <c r="C57" s="549"/>
      <c r="D57" s="549"/>
      <c r="E57" s="549"/>
      <c r="F57" s="551">
        <f t="shared" si="2"/>
        <v>0</v>
      </c>
    </row>
    <row r="58" spans="1:6" ht="12" customHeight="1">
      <c r="A58" s="66">
        <v>14</v>
      </c>
      <c r="B58" s="67"/>
      <c r="C58" s="549"/>
      <c r="D58" s="549"/>
      <c r="E58" s="549"/>
      <c r="F58" s="551">
        <f t="shared" si="2"/>
        <v>0</v>
      </c>
    </row>
    <row r="59" spans="1:6" ht="12.75">
      <c r="A59" s="66">
        <v>15</v>
      </c>
      <c r="B59" s="67"/>
      <c r="C59" s="549"/>
      <c r="D59" s="549"/>
      <c r="E59" s="549"/>
      <c r="F59" s="551">
        <f t="shared" si="2"/>
        <v>0</v>
      </c>
    </row>
    <row r="60" spans="1:16" ht="12" customHeight="1">
      <c r="A60" s="68" t="s">
        <v>599</v>
      </c>
      <c r="B60" s="69" t="s">
        <v>834</v>
      </c>
      <c r="C60" s="536">
        <f>SUM(C45:C59)</f>
        <v>15.94</v>
      </c>
      <c r="D60" s="536"/>
      <c r="E60" s="536">
        <f>SUM(E45:E59)</f>
        <v>0</v>
      </c>
      <c r="F60" s="550">
        <f>SUM(F45:F59)</f>
        <v>15.94</v>
      </c>
      <c r="G60" s="526"/>
      <c r="H60" s="526"/>
      <c r="I60" s="526"/>
      <c r="J60" s="526"/>
      <c r="K60" s="526"/>
      <c r="L60" s="526"/>
      <c r="M60" s="526"/>
      <c r="N60" s="526"/>
      <c r="O60" s="526"/>
      <c r="P60" s="526"/>
    </row>
    <row r="61" spans="1:6" ht="18.75" customHeight="1">
      <c r="A61" s="66" t="s">
        <v>835</v>
      </c>
      <c r="B61" s="70"/>
      <c r="C61" s="536"/>
      <c r="D61" s="536"/>
      <c r="E61" s="536"/>
      <c r="F61" s="550"/>
    </row>
    <row r="62" spans="1:6" ht="12.75">
      <c r="A62" s="66"/>
      <c r="B62" s="67"/>
      <c r="C62" s="549"/>
      <c r="D62" s="598"/>
      <c r="E62" s="549"/>
      <c r="F62" s="551">
        <f>C62-E62</f>
        <v>0</v>
      </c>
    </row>
    <row r="63" spans="1:6" ht="12.75">
      <c r="A63" s="66" t="s">
        <v>545</v>
      </c>
      <c r="B63" s="70"/>
      <c r="C63" s="549"/>
      <c r="D63" s="549"/>
      <c r="E63" s="549"/>
      <c r="F63" s="551">
        <f aca="true" t="shared" si="3" ref="F63:F76">C63-E63</f>
        <v>0</v>
      </c>
    </row>
    <row r="64" spans="1:6" ht="12.75">
      <c r="A64" s="66" t="s">
        <v>548</v>
      </c>
      <c r="B64" s="70"/>
      <c r="C64" s="549"/>
      <c r="D64" s="549"/>
      <c r="E64" s="549"/>
      <c r="F64" s="551">
        <f t="shared" si="3"/>
        <v>0</v>
      </c>
    </row>
    <row r="65" spans="1:6" ht="12.75">
      <c r="A65" s="66" t="s">
        <v>551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>
        <v>5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6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7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8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9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10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11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12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13</v>
      </c>
      <c r="B74" s="67"/>
      <c r="C74" s="549"/>
      <c r="D74" s="549"/>
      <c r="E74" s="549"/>
      <c r="F74" s="551">
        <f t="shared" si="3"/>
        <v>0</v>
      </c>
    </row>
    <row r="75" spans="1:6" ht="12" customHeight="1">
      <c r="A75" s="66">
        <v>14</v>
      </c>
      <c r="B75" s="67"/>
      <c r="C75" s="549"/>
      <c r="D75" s="549"/>
      <c r="E75" s="549"/>
      <c r="F75" s="551">
        <f t="shared" si="3"/>
        <v>0</v>
      </c>
    </row>
    <row r="76" spans="1:6" ht="12.75">
      <c r="A76" s="66">
        <v>15</v>
      </c>
      <c r="B76" s="67"/>
      <c r="C76" s="549"/>
      <c r="D76" s="549"/>
      <c r="E76" s="549"/>
      <c r="F76" s="551">
        <f t="shared" si="3"/>
        <v>0</v>
      </c>
    </row>
    <row r="77" spans="1:16" ht="14.25" customHeight="1">
      <c r="A77" s="68" t="s">
        <v>836</v>
      </c>
      <c r="B77" s="69" t="s">
        <v>837</v>
      </c>
      <c r="C77" s="536">
        <f>SUM(C62:C76)</f>
        <v>0</v>
      </c>
      <c r="D77" s="536"/>
      <c r="E77" s="536">
        <f>SUM(E62:E76)</f>
        <v>0</v>
      </c>
      <c r="F77" s="550">
        <f>SUM(F62:F76)</f>
        <v>0</v>
      </c>
      <c r="G77" s="526"/>
      <c r="H77" s="526"/>
      <c r="I77" s="526"/>
      <c r="J77" s="526"/>
      <c r="K77" s="526"/>
      <c r="L77" s="526"/>
      <c r="M77" s="526"/>
      <c r="N77" s="526"/>
      <c r="O77" s="526"/>
      <c r="P77" s="526"/>
    </row>
    <row r="78" spans="1:16" ht="20.25" customHeight="1">
      <c r="A78" s="71" t="s">
        <v>838</v>
      </c>
      <c r="B78" s="69" t="s">
        <v>839</v>
      </c>
      <c r="C78" s="536">
        <f>C77+C60+C43+C26</f>
        <v>22777.188</v>
      </c>
      <c r="D78" s="536"/>
      <c r="E78" s="536">
        <f>E77+E60+E43+E26</f>
        <v>6586</v>
      </c>
      <c r="F78" s="550">
        <f>F77+F60+F43+F26</f>
        <v>16191.188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6" ht="15" customHeight="1">
      <c r="A79" s="64" t="s">
        <v>840</v>
      </c>
      <c r="B79" s="69"/>
      <c r="C79" s="536"/>
      <c r="D79" s="536"/>
      <c r="E79" s="536"/>
      <c r="F79" s="550"/>
    </row>
    <row r="80" spans="1:6" ht="14.25" customHeight="1">
      <c r="A80" s="66" t="s">
        <v>828</v>
      </c>
      <c r="B80" s="70"/>
      <c r="C80" s="536"/>
      <c r="D80" s="536"/>
      <c r="E80" s="536"/>
      <c r="F80" s="550"/>
    </row>
    <row r="81" spans="1:6" ht="12.75">
      <c r="A81" s="66" t="s">
        <v>885</v>
      </c>
      <c r="B81" s="67"/>
      <c r="C81" s="549">
        <f>3771094/1000</f>
        <v>3771.094</v>
      </c>
      <c r="D81" s="598">
        <v>84.38</v>
      </c>
      <c r="E81" s="549"/>
      <c r="F81" s="551">
        <f>C81-E81</f>
        <v>3771.094</v>
      </c>
    </row>
    <row r="82" spans="1:6" ht="12.75">
      <c r="A82" s="66" t="s">
        <v>829</v>
      </c>
      <c r="B82" s="70"/>
      <c r="C82" s="549"/>
      <c r="D82" s="549"/>
      <c r="E82" s="549"/>
      <c r="F82" s="551">
        <f aca="true" t="shared" si="4" ref="F82:F95">C82-E82</f>
        <v>0</v>
      </c>
    </row>
    <row r="83" spans="1:6" ht="12.75">
      <c r="A83" s="66" t="s">
        <v>548</v>
      </c>
      <c r="B83" s="70"/>
      <c r="C83" s="549"/>
      <c r="D83" s="549"/>
      <c r="E83" s="549"/>
      <c r="F83" s="551">
        <f t="shared" si="4"/>
        <v>0</v>
      </c>
    </row>
    <row r="84" spans="1:6" ht="12.75">
      <c r="A84" s="66" t="s">
        <v>551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>
        <v>5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6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7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8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9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10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11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12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13</v>
      </c>
      <c r="B93" s="67"/>
      <c r="C93" s="549"/>
      <c r="D93" s="549"/>
      <c r="E93" s="549"/>
      <c r="F93" s="551">
        <f t="shared" si="4"/>
        <v>0</v>
      </c>
    </row>
    <row r="94" spans="1:6" ht="12" customHeight="1">
      <c r="A94" s="66">
        <v>14</v>
      </c>
      <c r="B94" s="67"/>
      <c r="C94" s="549"/>
      <c r="D94" s="549"/>
      <c r="E94" s="549"/>
      <c r="F94" s="551">
        <f t="shared" si="4"/>
        <v>0</v>
      </c>
    </row>
    <row r="95" spans="1:6" ht="12.75">
      <c r="A95" s="66">
        <v>15</v>
      </c>
      <c r="B95" s="67"/>
      <c r="C95" s="549"/>
      <c r="D95" s="549"/>
      <c r="E95" s="549"/>
      <c r="F95" s="551">
        <f t="shared" si="4"/>
        <v>0</v>
      </c>
    </row>
    <row r="96" spans="1:16" ht="15" customHeight="1">
      <c r="A96" s="68" t="s">
        <v>563</v>
      </c>
      <c r="B96" s="69" t="s">
        <v>841</v>
      </c>
      <c r="C96" s="536">
        <f>SUM(C81:C95)</f>
        <v>3771.094</v>
      </c>
      <c r="D96" s="536"/>
      <c r="E96" s="536">
        <f>SUM(E81:E95)</f>
        <v>0</v>
      </c>
      <c r="F96" s="550">
        <f>SUM(F81:F95)</f>
        <v>3771.094</v>
      </c>
      <c r="G96" s="526"/>
      <c r="H96" s="526"/>
      <c r="I96" s="526"/>
      <c r="J96" s="526"/>
      <c r="K96" s="526"/>
      <c r="L96" s="526"/>
      <c r="M96" s="526"/>
      <c r="N96" s="526"/>
      <c r="O96" s="526"/>
      <c r="P96" s="526"/>
    </row>
    <row r="97" spans="1:6" ht="15.75" customHeight="1">
      <c r="A97" s="66" t="s">
        <v>831</v>
      </c>
      <c r="B97" s="70"/>
      <c r="C97" s="536"/>
      <c r="D97" s="536"/>
      <c r="E97" s="536"/>
      <c r="F97" s="550"/>
    </row>
    <row r="98" spans="1:6" ht="12.75">
      <c r="A98" s="66" t="s">
        <v>542</v>
      </c>
      <c r="B98" s="70"/>
      <c r="C98" s="549"/>
      <c r="D98" s="549"/>
      <c r="E98" s="549"/>
      <c r="F98" s="551">
        <f>C98-E98</f>
        <v>0</v>
      </c>
    </row>
    <row r="99" spans="1:6" ht="12.75">
      <c r="A99" s="66" t="s">
        <v>545</v>
      </c>
      <c r="B99" s="70"/>
      <c r="C99" s="549"/>
      <c r="D99" s="549"/>
      <c r="E99" s="549"/>
      <c r="F99" s="551">
        <f aca="true" t="shared" si="5" ref="F99:F112">C99-E99</f>
        <v>0</v>
      </c>
    </row>
    <row r="100" spans="1:6" ht="12.75">
      <c r="A100" s="66" t="s">
        <v>548</v>
      </c>
      <c r="B100" s="70"/>
      <c r="C100" s="549"/>
      <c r="D100" s="549"/>
      <c r="E100" s="549"/>
      <c r="F100" s="551">
        <f t="shared" si="5"/>
        <v>0</v>
      </c>
    </row>
    <row r="101" spans="1:6" ht="12.75">
      <c r="A101" s="66" t="s">
        <v>551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>
        <v>5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6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7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8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9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10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11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12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13</v>
      </c>
      <c r="B110" s="67"/>
      <c r="C110" s="549"/>
      <c r="D110" s="549"/>
      <c r="E110" s="549"/>
      <c r="F110" s="551">
        <f t="shared" si="5"/>
        <v>0</v>
      </c>
    </row>
    <row r="111" spans="1:6" ht="12" customHeight="1">
      <c r="A111" s="66">
        <v>14</v>
      </c>
      <c r="B111" s="67"/>
      <c r="C111" s="549"/>
      <c r="D111" s="549"/>
      <c r="E111" s="549"/>
      <c r="F111" s="551">
        <f t="shared" si="5"/>
        <v>0</v>
      </c>
    </row>
    <row r="112" spans="1:6" ht="12.75">
      <c r="A112" s="66">
        <v>15</v>
      </c>
      <c r="B112" s="67"/>
      <c r="C112" s="549"/>
      <c r="D112" s="549"/>
      <c r="E112" s="549"/>
      <c r="F112" s="551">
        <f t="shared" si="5"/>
        <v>0</v>
      </c>
    </row>
    <row r="113" spans="1:16" ht="11.25" customHeight="1">
      <c r="A113" s="68" t="s">
        <v>580</v>
      </c>
      <c r="B113" s="69" t="s">
        <v>842</v>
      </c>
      <c r="C113" s="536">
        <f>SUM(C98:C112)</f>
        <v>0</v>
      </c>
      <c r="D113" s="536"/>
      <c r="E113" s="536">
        <f>SUM(E98:E112)</f>
        <v>0</v>
      </c>
      <c r="F113" s="550">
        <f>SUM(F98:F112)</f>
        <v>0</v>
      </c>
      <c r="G113" s="526"/>
      <c r="H113" s="526"/>
      <c r="I113" s="526"/>
      <c r="J113" s="526"/>
      <c r="K113" s="526"/>
      <c r="L113" s="526"/>
      <c r="M113" s="526"/>
      <c r="N113" s="526"/>
      <c r="O113" s="526"/>
      <c r="P113" s="526"/>
    </row>
    <row r="114" spans="1:6" ht="15" customHeight="1">
      <c r="A114" s="66" t="s">
        <v>833</v>
      </c>
      <c r="B114" s="70"/>
      <c r="C114" s="536"/>
      <c r="D114" s="536"/>
      <c r="E114" s="536"/>
      <c r="F114" s="550"/>
    </row>
    <row r="115" spans="1:6" ht="12.75">
      <c r="A115" s="66" t="s">
        <v>542</v>
      </c>
      <c r="B115" s="70"/>
      <c r="C115" s="549"/>
      <c r="D115" s="549"/>
      <c r="E115" s="549"/>
      <c r="F115" s="551">
        <f>C115-E115</f>
        <v>0</v>
      </c>
    </row>
    <row r="116" spans="1:6" ht="12.75">
      <c r="A116" s="66" t="s">
        <v>545</v>
      </c>
      <c r="B116" s="70"/>
      <c r="C116" s="549"/>
      <c r="D116" s="549"/>
      <c r="E116" s="549"/>
      <c r="F116" s="551">
        <f aca="true" t="shared" si="6" ref="F116:F129">C116-E116</f>
        <v>0</v>
      </c>
    </row>
    <row r="117" spans="1:6" ht="12.75">
      <c r="A117" s="66" t="s">
        <v>548</v>
      </c>
      <c r="B117" s="70"/>
      <c r="C117" s="549"/>
      <c r="D117" s="549"/>
      <c r="E117" s="549"/>
      <c r="F117" s="551">
        <f t="shared" si="6"/>
        <v>0</v>
      </c>
    </row>
    <row r="118" spans="1:6" ht="12.75">
      <c r="A118" s="66" t="s">
        <v>551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>
        <v>5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6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7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8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9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10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11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12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13</v>
      </c>
      <c r="B127" s="67"/>
      <c r="C127" s="549"/>
      <c r="D127" s="549"/>
      <c r="E127" s="549"/>
      <c r="F127" s="551">
        <f t="shared" si="6"/>
        <v>0</v>
      </c>
    </row>
    <row r="128" spans="1:6" ht="12" customHeight="1">
      <c r="A128" s="66">
        <v>14</v>
      </c>
      <c r="B128" s="67"/>
      <c r="C128" s="549"/>
      <c r="D128" s="549"/>
      <c r="E128" s="549"/>
      <c r="F128" s="551">
        <f t="shared" si="6"/>
        <v>0</v>
      </c>
    </row>
    <row r="129" spans="1:6" ht="12.75">
      <c r="A129" s="66">
        <v>15</v>
      </c>
      <c r="B129" s="67"/>
      <c r="C129" s="549"/>
      <c r="D129" s="549"/>
      <c r="E129" s="549"/>
      <c r="F129" s="551">
        <f t="shared" si="6"/>
        <v>0</v>
      </c>
    </row>
    <row r="130" spans="1:16" ht="15.75" customHeight="1">
      <c r="A130" s="68" t="s">
        <v>599</v>
      </c>
      <c r="B130" s="69" t="s">
        <v>843</v>
      </c>
      <c r="C130" s="536">
        <f>SUM(C115:C129)</f>
        <v>0</v>
      </c>
      <c r="D130" s="536"/>
      <c r="E130" s="536">
        <f>SUM(E115:E129)</f>
        <v>0</v>
      </c>
      <c r="F130" s="550">
        <f>SUM(F115:F129)</f>
        <v>0</v>
      </c>
      <c r="G130" s="526"/>
      <c r="H130" s="526"/>
      <c r="I130" s="526"/>
      <c r="J130" s="526"/>
      <c r="K130" s="526"/>
      <c r="L130" s="526"/>
      <c r="M130" s="526"/>
      <c r="N130" s="526"/>
      <c r="O130" s="526"/>
      <c r="P130" s="526"/>
    </row>
    <row r="131" spans="1:6" ht="12.75" customHeight="1">
      <c r="A131" s="66" t="s">
        <v>835</v>
      </c>
      <c r="B131" s="70"/>
      <c r="C131" s="536"/>
      <c r="D131" s="536"/>
      <c r="E131" s="536"/>
      <c r="F131" s="550"/>
    </row>
    <row r="132" spans="1:6" ht="12.75">
      <c r="A132" s="66" t="s">
        <v>542</v>
      </c>
      <c r="B132" s="70"/>
      <c r="C132" s="549"/>
      <c r="D132" s="549"/>
      <c r="E132" s="549"/>
      <c r="F132" s="551">
        <f>C132-E132</f>
        <v>0</v>
      </c>
    </row>
    <row r="133" spans="1:6" ht="12.75">
      <c r="A133" s="66" t="s">
        <v>545</v>
      </c>
      <c r="B133" s="70"/>
      <c r="C133" s="549"/>
      <c r="D133" s="549"/>
      <c r="E133" s="549"/>
      <c r="F133" s="551">
        <f aca="true" t="shared" si="7" ref="F133:F146">C133-E133</f>
        <v>0</v>
      </c>
    </row>
    <row r="134" spans="1:6" ht="12.75">
      <c r="A134" s="66" t="s">
        <v>548</v>
      </c>
      <c r="B134" s="70"/>
      <c r="C134" s="549"/>
      <c r="D134" s="549"/>
      <c r="E134" s="549"/>
      <c r="F134" s="551">
        <f t="shared" si="7"/>
        <v>0</v>
      </c>
    </row>
    <row r="135" spans="1:6" ht="12.75">
      <c r="A135" s="66" t="s">
        <v>551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>
        <v>5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6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7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8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9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10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11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12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13</v>
      </c>
      <c r="B144" s="67"/>
      <c r="C144" s="549"/>
      <c r="D144" s="549"/>
      <c r="E144" s="549"/>
      <c r="F144" s="551">
        <f t="shared" si="7"/>
        <v>0</v>
      </c>
    </row>
    <row r="145" spans="1:6" ht="12" customHeight="1">
      <c r="A145" s="66">
        <v>14</v>
      </c>
      <c r="B145" s="67"/>
      <c r="C145" s="549"/>
      <c r="D145" s="549"/>
      <c r="E145" s="549"/>
      <c r="F145" s="551">
        <f t="shared" si="7"/>
        <v>0</v>
      </c>
    </row>
    <row r="146" spans="1:6" ht="12.75">
      <c r="A146" s="66">
        <v>15</v>
      </c>
      <c r="B146" s="67"/>
      <c r="C146" s="549"/>
      <c r="D146" s="549"/>
      <c r="E146" s="549"/>
      <c r="F146" s="551">
        <f t="shared" si="7"/>
        <v>0</v>
      </c>
    </row>
    <row r="147" spans="1:16" ht="17.25" customHeight="1">
      <c r="A147" s="68" t="s">
        <v>836</v>
      </c>
      <c r="B147" s="69" t="s">
        <v>844</v>
      </c>
      <c r="C147" s="536">
        <f>SUM(C132:C146)</f>
        <v>0</v>
      </c>
      <c r="D147" s="536"/>
      <c r="E147" s="536">
        <f>SUM(E132:E146)</f>
        <v>0</v>
      </c>
      <c r="F147" s="550">
        <f>SUM(F132:F146)</f>
        <v>0</v>
      </c>
      <c r="G147" s="526"/>
      <c r="H147" s="526"/>
      <c r="I147" s="526"/>
      <c r="J147" s="526"/>
      <c r="K147" s="526"/>
      <c r="L147" s="526"/>
      <c r="M147" s="526"/>
      <c r="N147" s="526"/>
      <c r="O147" s="526"/>
      <c r="P147" s="526"/>
    </row>
    <row r="148" spans="1:16" ht="19.5" customHeight="1">
      <c r="A148" s="71" t="s">
        <v>845</v>
      </c>
      <c r="B148" s="69" t="s">
        <v>846</v>
      </c>
      <c r="C148" s="536">
        <f>C147+C130+C113+C96</f>
        <v>3771.094</v>
      </c>
      <c r="D148" s="536"/>
      <c r="E148" s="536">
        <f>E147+E130+E113+E96</f>
        <v>0</v>
      </c>
      <c r="F148" s="550">
        <f>F147+F130+F113+F96</f>
        <v>3771.094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6" ht="19.5" customHeight="1">
      <c r="A149" s="72"/>
      <c r="B149" s="73"/>
      <c r="C149" s="74"/>
      <c r="D149" s="74"/>
      <c r="E149" s="74"/>
      <c r="F149" s="74"/>
    </row>
    <row r="150" spans="1:6" ht="12.75">
      <c r="A150" s="559" t="s">
        <v>892</v>
      </c>
      <c r="B150" s="560"/>
      <c r="C150" s="643" t="s">
        <v>847</v>
      </c>
      <c r="D150" s="643"/>
      <c r="E150" s="643"/>
      <c r="F150" s="643"/>
    </row>
    <row r="151" spans="1:6" ht="12.75">
      <c r="A151" s="75"/>
      <c r="B151" s="76"/>
      <c r="C151" s="75" t="s">
        <v>886</v>
      </c>
      <c r="D151" s="75"/>
      <c r="E151" s="75"/>
      <c r="F151" s="75"/>
    </row>
    <row r="152" spans="1:6" ht="12.75">
      <c r="A152" s="75"/>
      <c r="B152" s="76"/>
      <c r="C152" s="643" t="s">
        <v>854</v>
      </c>
      <c r="D152" s="643"/>
      <c r="E152" s="643"/>
      <c r="F152" s="643"/>
    </row>
    <row r="153" spans="3:5" ht="12.75">
      <c r="C153" s="75" t="s">
        <v>887</v>
      </c>
      <c r="E153" s="75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81:F95 C28:F42 C11:F25 C62:F76 C98:F112 C115:F129 C45:F5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strashilova</cp:lastModifiedBy>
  <cp:lastPrinted>2008-01-30T08:09:32Z</cp:lastPrinted>
  <dcterms:created xsi:type="dcterms:W3CDTF">2000-06-29T12:02:40Z</dcterms:created>
  <dcterms:modified xsi:type="dcterms:W3CDTF">2008-02-12T15:41:57Z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