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firstSheet="1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<sst xmlns="http://schemas.openxmlformats.org/spreadsheetml/2006/main" count="1061" uniqueCount="875">
  <si>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</si>
  <si>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</si>
  <si>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</si>
  <si>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</si>
  <si>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</si>
  <si>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</si>
  <si>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</si>
  <si>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</si>
  <si>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</si>
  <si>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</si>
  <si>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</si>
  <si>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</si>
  <si>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</si>
  <si>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</si>
  <si>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</si>
  <si>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</si>
  <si>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</si>
  <si>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</si>
  <si>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</si>
  <si>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</si>
  <si>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</si>
  <si>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</si>
  <si>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</si>
  <si>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</si>
  <si>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</si>
  <si>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</si>
  <si>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</si>
  <si>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</si>
  <si>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</si>
  <si>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</si>
  <si>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</si>
  <si>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</si>
  <si>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</si>
  <si>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</si>
  <si>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</si>
  <si>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</si>
  <si>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</si>
  <si>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</si>
  <si>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</si>
  <si>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</si>
  <si>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</si>
  <si>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</si>
  <si>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</si>
  <si>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</si>
  <si>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</si>
  <si>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</si>
  <si>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</si>
  <si>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</si>
  <si>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</si>
  <si>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</si>
  <si>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</si>
  <si>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</si>
  <si>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</si>
  <si>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</si>
  <si>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</si>
  <si>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</si>
  <si>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</si>
  <si>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</si>
  <si>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</si>
  <si>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</si>
  <si>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</si>
  <si>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</si>
  <si>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</si>
  <si>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</si>
  <si>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</si>
  <si>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</si>
  <si>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</si>
  <si>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</si>
  <si>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</si>
  <si>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</si>
  <si>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</si>
  <si>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</si>
  <si>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</si>
  <si>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</si>
  <si>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</si>
  <si>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</si>
  <si>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</si>
  <si>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</si>
  <si>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</si>
  <si>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</si>
  <si>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</si>
  <si>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</si>
  <si>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</si>
  <si>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</si>
  <si>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</si>
  <si>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</si>
  <si>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</si>
  <si>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</si>
  <si>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</si>
  <si>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</si>
  <si>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</si>
  <si>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</si>
  <si>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</si>
  <si>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</si>
  <si>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</si>
  <si>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</si>
  <si>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</si>
  <si>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</si>
  <si>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</si>
  <si>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</si>
  <si>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</si>
  <si>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</si>
  <si>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</si>
  <si>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</si>
  <si>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</si>
  <si>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</si>
  <si>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</si>
  <si>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</si>
  <si>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</si>
  <si>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</si>
  <si>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</si>
  <si>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</si>
  <si>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</si>
  <si>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</si>
  <si>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</si>
  <si>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</si>
  <si>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</si>
  <si>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</si>
  <si>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</si>
  <si>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</si>
  <si>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</si>
  <si>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</si>
  <si>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</si>
  <si>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</si>
  <si>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</si>
  <si>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</si>
  <si>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</si>
  <si>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</si>
  <si>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</si>
  <si>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</si>
  <si>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</si>
  <si>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</si>
  <si>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</si>
  <si>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</si>
  <si>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</si>
  <si>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</si>
  <si>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</si>
  <si>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</si>
  <si>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</si>
  <si>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</si>
  <si>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</si>
  <si>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</si>
  <si>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</si>
  <si>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</si>
  <si>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</si>
  <si>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</si>
  <si>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</si>
  <si>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</si>
  <si>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</si>
  <si>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</si>
  <si>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</si>
  <si>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</si>
  <si>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</si>
  <si>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</si>
  <si>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</si>
  <si>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</si>
  <si>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</si>
  <si>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</si>
  <si>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</si>
  <si>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</si>
  <si>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</si>
  <si>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</si>
  <si>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</si>
  <si>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</si>
  <si>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</si>
  <si>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</si>
  <si>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</si>
  <si>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</si>
  <si>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</si>
  <si>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</si>
  <si>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</si>
  <si>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</si>
  <si>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</si>
  <si>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</si>
  <si>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</si>
  <si>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</si>
  <si>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</si>
  <si>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</si>
  <si>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</si>
  <si>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</si>
  <si>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</si>
  <si>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</si>
  <si>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</si>
  <si>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</si>
  <si>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</si>
  <si>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</si>
  <si>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</si>
  <si>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</si>
  <si>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</si>
  <si>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</si>
  <si>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</si>
  <si>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</si>
  <si>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</si>
  <si>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</si>
  <si>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</si>
  <si>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</si>
  <si>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</si>
  <si>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</si>
  <si>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</si>
  <si>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</si>
  <si>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</si>
  <si>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</si>
  <si>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</si>
  <si>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</si>
  <si>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</si>
  <si>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</si>
  <si>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</si>
  <si>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</si>
  <si>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</si>
  <si>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</si>
  <si>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</si>
  <si>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</si>
  <si>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</si>
  <si>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</si>
  <si>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</si>
  <si>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</si>
  <si>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</si>
  <si>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</si>
  <si>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</si>
  <si>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</si>
  <si>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</si>
  <si>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</si>
  <si>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</si>
  <si>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</si>
  <si>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</si>
  <si>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</si>
  <si>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</si>
  <si>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</si>
  <si>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</si>
  <si>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</si>
  <si>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</si>
  <si>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</si>
  <si>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</si>
  <si>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</si>
  <si>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</si>
  <si>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</si>
  <si>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</si>
  <si>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</si>
  <si>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</si>
  <si>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</si>
  <si>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</si>
  <si>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</si>
  <si>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</si>
  <si>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</si>
  <si>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</si>
  <si>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</si>
  <si>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</si>
  <si>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</si>
  <si>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</si>
  <si>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</si>
  <si>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</si>
  <si>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</si>
  <si>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</si>
  <si>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</si>
  <si>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</si>
  <si>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</si>
  <si>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</si>
  <si>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</si>
  <si>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</si>
  <si>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</si>
  <si>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</si>
  <si>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</si>
  <si>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</si>
  <si>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</si>
  <si>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</si>
  <si>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</si>
  <si>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</si>
  <si>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</si>
  <si>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</si>
  <si>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</si>
  <si>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</si>
  <si>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</si>
  <si>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</si>
  <si>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</si>
  <si>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</si>
  <si>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</si>
  <si>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</si>
  <si>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</si>
  <si>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</si>
  <si>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</si>
  <si>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</si>
  <si>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</si>
  <si>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</si>
  <si>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</si>
  <si>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</si>
  <si>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</si>
  <si>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</si>
  <si>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</si>
  <si>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</si>
  <si>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</si>
  <si>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</si>
  <si>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</si>
  <si>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</si>
  <si>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</si>
  <si>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</si>
  <si>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</si>
  <si>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</si>
  <si>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</si>
  <si>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</si>
  <si>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</si>
  <si>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</si>
  <si>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</si>
  <si>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</si>
  <si>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</si>
  <si>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</si>
  <si>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</si>
  <si>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</si>
  <si>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</si>
  <si>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</si>
  <si>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</si>
  <si>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</si>
  <si>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</si>
  <si>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</si>
  <si>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</si>
  <si>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</si>
  <si>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</si>
  <si>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</si>
  <si>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</si>
  <si>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</si>
  <si>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</si>
  <si>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</si>
  <si>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</si>
  <si>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</si>
  <si>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</si>
  <si>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</si>
  <si>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</si>
  <si>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</si>
  <si>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</si>
  <si>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</si>
  <si>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</si>
  <si>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</si>
  <si>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</si>
  <si>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</si>
  <si>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</si>
  <si>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</si>
  <si>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</si>
  <si>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</si>
  <si>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</si>
  <si>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</si>
  <si>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</si>
  <si>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</si>
  <si>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</si>
  <si>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</si>
  <si>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</si>
  <si>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</si>
  <si>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</si>
  <si>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</si>
  <si>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</si>
  <si>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</si>
  <si>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</si>
  <si>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</si>
  <si>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</si>
  <si>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</si>
  <si>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</si>
  <si>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</si>
  <si>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</si>
  <si>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</si>
  <si>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</si>
  <si>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</si>
  <si>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</si>
  <si>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</si>
  <si>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</si>
  <si>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</si>
  <si>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</si>
  <si>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</si>
  <si>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</si>
  <si>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</si>
  <si>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</si>
  <si>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</si>
  <si>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</si>
  <si>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</si>
  <si>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</si>
  <si>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</si>
  <si>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</si>
  <si>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</si>
  <si>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</si>
  <si>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</si>
  <si>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</si>
  <si>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</si>
  <si>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</si>
  <si>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</si>
  <si>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</si>
  <si>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</si>
  <si>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</si>
  <si>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</si>
  <si>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</si>
  <si>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</si>
  <si>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</si>
  <si>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</si>
  <si>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</si>
  <si>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</si>
  <si>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</si>
  <si>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</si>
  <si>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</si>
  <si>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</si>
  <si>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</si>
  <si>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</si>
  <si>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</si>
  <si>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</si>
  <si>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</si>
  <si>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</si>
  <si>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</si>
  <si>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</si>
  <si>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</si>
  <si>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</si>
  <si>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</si>
  <si>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</si>
  <si>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</si>
  <si>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</si>
  <si>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</si>
  <si>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</si>
  <si>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</si>
  <si>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</si>
  <si>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</si>
  <si>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</si>
  <si>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</si>
  <si>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</si>
  <si>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</si>
  <si>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</si>
  <si>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</si>
  <si>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</si>
  <si>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</si>
  <si>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</si>
  <si>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</si>
  <si>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</si>
  <si>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</si>
  <si>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</si>
  <si>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</si>
  <si>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</si>
  <si>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</si>
  <si>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</si>
  <si>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</si>
  <si>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</si>
  <si>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</si>
  <si>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</si>
  <si>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</si>
  <si>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</si>
  <si>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</si>
  <si>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</si>
  <si>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</si>
  <si>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</si>
  <si>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</si>
  <si>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</si>
  <si>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</si>
  <si>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</si>
  <si>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</si>
  <si>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</si>
  <si>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</si>
  <si>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</si>
  <si>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</si>
  <si>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</si>
  <si>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</si>
  <si>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</si>
  <si>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</si>
  <si>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</si>
  <si>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</si>
  <si>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</si>
  <si>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</si>
  <si>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</si>
  <si>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</si>
  <si>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</si>
  <si>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</si>
  <si>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</si>
  <si>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</si>
  <si>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</si>
  <si>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</si>
  <si>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</si>
  <si>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</si>
  <si>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</si>
  <si>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</si>
  <si>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</si>
  <si>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</si>
  <si>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</si>
  <si>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</si>
  <si>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</si>
  <si>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</si>
  <si>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</si>
  <si>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</si>
  <si>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</si>
  <si>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</si>
  <si>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</si>
  <si>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</si>
  <si>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</si>
  <si>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</si>
  <si>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</si>
  <si>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</si>
  <si>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</si>
  <si>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</si>
  <si>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</si>
  <si>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</si>
  <si>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</si>
  <si>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</si>
  <si>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</si>
  <si>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</si>
  <si>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</si>
  <si>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</si>
  <si>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</si>
  <si>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</si>
  <si>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</si>
  <si>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</si>
  <si>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</si>
  <si>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</si>
  <si>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</si>
  <si>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</si>
  <si>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</si>
  <si>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</si>
  <si>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</si>
  <si>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</si>
  <si>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</si>
  <si>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</si>
  <si>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</si>
  <si>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</si>
  <si>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</si>
  <si>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</si>
  <si>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</si>
  <si>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</si>
  <si>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</si>
  <si>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</si>
  <si>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</si>
  <si>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</si>
  <si>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</si>
  <si>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</si>
  <si>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</si>
  <si>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</si>
  <si>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</si>
  <si>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</si>
  <si>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</si>
  <si>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</si>
  <si>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</si>
  <si>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</si>
  <si>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</si>
  <si>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</si>
  <si>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</si>
  <si>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</si>
  <si>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</si>
  <si>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</si>
  <si>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</si>
  <si>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</si>
  <si>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</si>
  <si>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</si>
  <si>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</si>
  <si>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</si>
  <si>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</si>
  <si>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</si>
  <si>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</si>
  <si>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</si>
  <si>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</si>
  <si>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</si>
  <si>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</si>
  <si>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</si>
  <si>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</si>
  <si>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</si>
  <si>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</si>
  <si>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</si>
  <si>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</si>
  <si>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</si>
  <si>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</si>
  <si>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</si>
  <si>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</si>
  <si>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</si>
  <si>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</si>
  <si>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</si>
  <si>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</si>
  <si>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</si>
  <si>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</si>
  <si>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</si>
  <si>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</si>
  <si>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</si>
  <si>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</si>
  <si>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</si>
  <si>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</si>
  <si>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</si>
  <si>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</si>
  <si>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</si>
  <si>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</si>
  <si>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</si>
  <si>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</si>
  <si>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</si>
  <si>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</si>
  <si>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</si>
  <si>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</si>
  <si>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</si>
  <si>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</si>
  <si>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</si>
  <si>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</si>
  <si>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</si>
  <si>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</si>
  <si>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</si>
  <si>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</si>
  <si>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</si>
  <si>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</si>
  <si>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</si>
  <si>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</si>
  <si>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</si>
  <si>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</si>
  <si>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</si>
  <si>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</si>
  <si>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</si>
  <si>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</si>
  <si>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</si>
  <si>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</si>
  <si>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</si>
  <si>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</si>
  <si>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</si>
  <si>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</si>
  <si>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</si>
  <si>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</si>
  <si>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</si>
  <si>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</si>
  <si>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</si>
  <si>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</si>
  <si>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</si>
  <si>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</si>
  <si>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</si>
  <si>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</si>
  <si>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</si>
  <si>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</si>
  <si>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</si>
  <si>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</si>
  <si>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</si>
  <si>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</si>
  <si>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</si>
  <si>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</si>
  <si>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</si>
  <si>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</si>
  <si>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</si>
  <si>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</si>
  <si>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</si>
  <si>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</si>
  <si>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</si>
  <si>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</si>
  <si>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</si>
  <si>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</si>
  <si>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</si>
  <si>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</si>
  <si>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</si>
  <si>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</si>
  <si>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</si>
  <si>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</si>
  <si>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</si>
  <si>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</si>
  <si>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</si>
  <si>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</si>
  <si>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</si>
  <si>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</si>
  <si>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</si>
  <si>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</si>
  <si>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</si>
  <si>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</si>
  <si>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</si>
  <si>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</si>
  <si>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</si>
  <si>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</si>
  <si>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</si>
  <si>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</si>
  <si>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</si>
  <si>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</si>
  <si>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</si>
  <si>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</si>
  <si>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</si>
  <si>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</si>
  <si>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</si>
  <si>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</si>
  <si>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</si>
  <si>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</si>
  <si>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</si>
  <si>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</si>
  <si>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</si>
  <si>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</si>
  <si>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</si>
  <si>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</si>
  <si>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</si>
  <si>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</si>
  <si>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</si>
  <si>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</si>
  <si>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</si>
  <si>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</si>
  <si>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</si>
  <si>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</si>
  <si>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</si>
  <si>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</si>
  <si>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</si>
  <si>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</si>
  <si>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</si>
  <si>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</si>
  <si>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</si>
  <si>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</si>
  <si>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</si>
  <si>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</si>
  <si>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</si>
  <si>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</si>
  <si>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</si>
  <si>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</si>
  <si>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</si>
  <si>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</si>
  <si>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</si>
  <si>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</si>
  <si>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</si>
  <si>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</si>
  <si>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</si>
  <si>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</si>
  <si>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</si>
  <si>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</si>
  <si>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</si>
  <si>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</si>
  <si>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</si>
  <si>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</si>
  <si>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</si>
  <si>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</si>
  <si>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</si>
  <si>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</si>
  <si>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</si>
  <si>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</si>
  <si>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</si>
  <si>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</si>
  <si>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</si>
  <si>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</si>
  <si>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</si>
  <si>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</si>
  <si>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</si>
  <si>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</si>
  <si>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</si>
  <si>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</si>
  <si>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</si>
  <si>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</si>
  <si>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</si>
  <si>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</si>
  <si>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</si>
  <si>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</si>
  <si>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</si>
  <si>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</si>
  <si>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</si>
  <si>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</si>
  <si>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</si>
  <si>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</si>
  <si>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</si>
  <si>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</si>
  <si>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</si>
  <si>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</si>
  <si>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</si>
  <si>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</si>
  <si>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</si>
  <si>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</si>
  <si>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</si>
  <si>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</si>
  <si>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</si>
  <si>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</si>
  <si>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</si>
  <si>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</si>
  <si>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</si>
  <si>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</si>
  <si>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</si>
  <si>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</si>
  <si>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</si>
  <si>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</si>
  <si>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</si>
  <si>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</si>
  <si>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</si>
  <si>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</si>
  <si>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</si>
  <si>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</si>
  <si>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</si>
  <si>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</si>
  <si>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</si>
  <si>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</si>
  <si>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</si>
  <si>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</si>
  <si>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</si>
  <si>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</si>
  <si>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</si>
  <si>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</si>
  <si>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</si>
  <si>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</si>
  <si>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</si>
  <si>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</si>
  <si>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</si>
  <si>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</si>
  <si>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</si>
  <si>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</si>
  <si>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</si>
  <si>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</si>
  <si>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</si>
  <si>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</si>
  <si>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</si>
  <si>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</si>
  <si>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</si>
  <si>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</si>
  <si>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</si>
  <si>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</si>
  <si>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</si>
  <si>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</si>
  <si>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</si>
  <si>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</si>
  <si>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</si>
  <si>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</si>
  <si>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</si>
  <si>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</si>
  <si>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</si>
  <si>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</si>
  <si>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</si>
  <si>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</si>
  <si>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</si>
  <si>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</si>
  <si>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</si>
  <si>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</si>
  <si>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</si>
  <si>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</si>
  <si>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</si>
  <si>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</si>
  <si>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</si>
  <si>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</si>
  <si>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</si>
  <si>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</si>
  <si>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</si>
  <si>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</si>
  <si>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</si>
  <si>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</si>
  <si>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</si>
  <si>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</si>
  <si>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</si>
  <si>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</si>
  <si>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</si>
  <si>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</si>
  <si>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</si>
  <si>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</si>
  <si>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</si>
  <si>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</si>
  <si>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</si>
  <si>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</si>
  <si>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</si>
  <si>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</si>
  <si>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</si>
  <si>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</si>
  <si>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</si>
  <si>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</si>
  <si>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</si>
  <si>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</si>
  <si>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</si>
  <si>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</si>
  <si>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</si>
  <si>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</si>
  <si>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</si>
  <si>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</si>
  <si>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</si>
  <si>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</si>
  <si>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</si>
  <si>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</si>
  <si>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</si>
  <si>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</si>
  <si>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</si>
  <si>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</si>
  <si>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</si>
  <si>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</si>
  <si>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</si>
  <si>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</si>
  <si>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</si>
  <si>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</si>
  <si>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</si>
  <si>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</si>
  <si>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</si>
  <si>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</si>
  <si>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</si>
  <si>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</si>
  <si>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</si>
  <si>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1."МЕТЕКО" АД</t>
  </si>
  <si>
    <t>"Елпром ЗЕМ" АД</t>
  </si>
  <si>
    <t xml:space="preserve">Вид на отчета: консолидиран /неконсолидиран: </t>
  </si>
  <si>
    <t>неконсолидиран</t>
  </si>
  <si>
    <t>Дата на съставяне: 27.07.2009 г.</t>
  </si>
  <si>
    <t>27.07.2009 г.</t>
  </si>
  <si>
    <t xml:space="preserve">Дата на съставяне:        27.07.2009 г.                              </t>
  </si>
  <si>
    <t xml:space="preserve">Дата  на съставяне:27.07.2009 г.                                                                                                                       </t>
  </si>
  <si>
    <t>ОТЧЕТ ВТОРО ТРИМЕСЕЧИЕ 2009 Г.</t>
  </si>
  <si>
    <t>Дата на съставяне:27.07.2009 г.</t>
  </si>
  <si>
    <t>Дата на съставяне:27.07.2008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</si>
</sst>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6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9" fillId="0" borderId="0" xfId="30" applyFont="1" applyAlignment="1" applyProtection="1">
      <alignment horizontal="right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B1">
      <selection activeCell="E6" sqref="E6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865</v>
      </c>
      <c r="F3" s="217" t="s">
        <v>2</v>
      </c>
      <c r="G3" s="172"/>
      <c r="H3" s="461">
        <v>620115</v>
      </c>
    </row>
    <row r="4" spans="1:8" ht="15">
      <c r="A4" s="576" t="s">
        <v>866</v>
      </c>
      <c r="B4" s="582"/>
      <c r="C4" s="582"/>
      <c r="D4" s="582"/>
      <c r="E4" s="504" t="s">
        <v>867</v>
      </c>
      <c r="F4" s="578" t="s">
        <v>3</v>
      </c>
      <c r="G4" s="579"/>
      <c r="H4" s="461">
        <v>275</v>
      </c>
    </row>
    <row r="5" spans="1:8" ht="15">
      <c r="A5" s="576" t="s">
        <v>4</v>
      </c>
      <c r="B5" s="577"/>
      <c r="C5" s="577"/>
      <c r="D5" s="577"/>
      <c r="E5" s="505" t="s">
        <v>872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11992</v>
      </c>
      <c r="D11" s="151">
        <v>11992</v>
      </c>
      <c r="E11" s="237" t="s">
        <v>21</v>
      </c>
      <c r="F11" s="242" t="s">
        <v>22</v>
      </c>
      <c r="G11" s="152">
        <v>1213</v>
      </c>
      <c r="H11" s="152">
        <v>1213</v>
      </c>
    </row>
    <row r="12" spans="1:8" ht="15">
      <c r="A12" s="235" t="s">
        <v>23</v>
      </c>
      <c r="B12" s="241" t="s">
        <v>24</v>
      </c>
      <c r="C12" s="151">
        <v>8665</v>
      </c>
      <c r="D12" s="151">
        <v>8809</v>
      </c>
      <c r="E12" s="237" t="s">
        <v>25</v>
      </c>
      <c r="F12" s="242" t="s">
        <v>26</v>
      </c>
      <c r="G12" s="153">
        <v>1213</v>
      </c>
      <c r="H12" s="153">
        <v>1213</v>
      </c>
    </row>
    <row r="13" spans="1:8" ht="15">
      <c r="A13" s="235" t="s">
        <v>27</v>
      </c>
      <c r="B13" s="241" t="s">
        <v>28</v>
      </c>
      <c r="C13" s="151">
        <v>1787</v>
      </c>
      <c r="D13" s="151">
        <v>2163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64</v>
      </c>
      <c r="D14" s="151">
        <v>65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161</v>
      </c>
      <c r="D15" s="151">
        <v>188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107</v>
      </c>
      <c r="D16" s="151">
        <v>112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145</v>
      </c>
      <c r="D17" s="151">
        <v>165</v>
      </c>
      <c r="E17" s="243" t="s">
        <v>45</v>
      </c>
      <c r="F17" s="245" t="s">
        <v>46</v>
      </c>
      <c r="G17" s="154">
        <f>G11+G14+G15+G16</f>
        <v>1213</v>
      </c>
      <c r="H17" s="154">
        <f>H11+H14+H15+H16</f>
        <v>1213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22921</v>
      </c>
      <c r="D19" s="155">
        <f>SUM(D11:D18)</f>
        <v>23494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>
        <v>14418</v>
      </c>
      <c r="H20" s="158">
        <v>14418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5524</v>
      </c>
      <c r="H21" s="156">
        <f>SUM(H22:H24)</f>
        <v>5524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121</v>
      </c>
      <c r="H22" s="152">
        <v>121</v>
      </c>
    </row>
    <row r="23" spans="1:13" ht="15">
      <c r="A23" s="235" t="s">
        <v>65</v>
      </c>
      <c r="B23" s="241" t="s">
        <v>66</v>
      </c>
      <c r="C23" s="151">
        <v>124</v>
      </c>
      <c r="D23" s="151">
        <v>165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17</v>
      </c>
      <c r="D24" s="151">
        <v>2</v>
      </c>
      <c r="E24" s="237" t="s">
        <v>71</v>
      </c>
      <c r="F24" s="242" t="s">
        <v>72</v>
      </c>
      <c r="G24" s="152">
        <v>5403</v>
      </c>
      <c r="H24" s="152">
        <v>5403</v>
      </c>
    </row>
    <row r="25" spans="1:18" ht="15">
      <c r="A25" s="235" t="s">
        <v>73</v>
      </c>
      <c r="B25" s="241" t="s">
        <v>74</v>
      </c>
      <c r="C25" s="151">
        <v>1</v>
      </c>
      <c r="D25" s="151">
        <v>3</v>
      </c>
      <c r="E25" s="253" t="s">
        <v>75</v>
      </c>
      <c r="F25" s="245" t="s">
        <v>76</v>
      </c>
      <c r="G25" s="154">
        <f>G19+G20+G21</f>
        <v>19942</v>
      </c>
      <c r="H25" s="154">
        <f>H19+H20+H21</f>
        <v>19942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142</v>
      </c>
      <c r="D27" s="155">
        <f>SUM(D23:D26)</f>
        <v>170</v>
      </c>
      <c r="E27" s="253" t="s">
        <v>82</v>
      </c>
      <c r="F27" s="242" t="s">
        <v>83</v>
      </c>
      <c r="G27" s="154">
        <f>SUM(G28:G30)</f>
        <v>3214</v>
      </c>
      <c r="H27" s="154">
        <f>SUM(H28:H30)</f>
        <v>2297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3214</v>
      </c>
      <c r="H28" s="152">
        <v>2297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531</v>
      </c>
      <c r="H31" s="152">
        <v>917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3745</v>
      </c>
      <c r="H33" s="154">
        <f>H27+H31+H32</f>
        <v>3214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104</v>
      </c>
      <c r="C34" s="155">
        <f>SUM(C35:C38)</f>
        <v>7</v>
      </c>
      <c r="D34" s="155">
        <f>SUM(D35:D38)</f>
        <v>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24900</v>
      </c>
      <c r="H36" s="154">
        <f>H25+H17+H33</f>
        <v>24369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7</v>
      </c>
      <c r="D38" s="151">
        <v>7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v>148</v>
      </c>
      <c r="H44" s="152">
        <v>170</v>
      </c>
    </row>
    <row r="45" spans="1:15" ht="15">
      <c r="A45" s="235" t="s">
        <v>135</v>
      </c>
      <c r="B45" s="249" t="s">
        <v>136</v>
      </c>
      <c r="C45" s="155">
        <f>C34+C39+C44</f>
        <v>7</v>
      </c>
      <c r="D45" s="155">
        <f>D34+D39+D44</f>
        <v>7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>
        <v>307</v>
      </c>
      <c r="H48" s="152">
        <v>325</v>
      </c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455</v>
      </c>
      <c r="H49" s="154">
        <f>SUM(H43:H48)</f>
        <v>495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1532</v>
      </c>
      <c r="H53" s="152">
        <v>1532</v>
      </c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>
        <v>61</v>
      </c>
      <c r="H54" s="152">
        <v>61</v>
      </c>
    </row>
    <row r="55" spans="1:18" ht="25.5">
      <c r="A55" s="269" t="s">
        <v>169</v>
      </c>
      <c r="B55" s="270" t="s">
        <v>170</v>
      </c>
      <c r="C55" s="155">
        <f>C19+C20+C21+C27+C32+C45+C51+C53+C54</f>
        <v>23070</v>
      </c>
      <c r="D55" s="155">
        <f>D19+D20+D21+D27+D32+D45+D51+D53+D54</f>
        <v>23671</v>
      </c>
      <c r="E55" s="237" t="s">
        <v>171</v>
      </c>
      <c r="F55" s="261" t="s">
        <v>172</v>
      </c>
      <c r="G55" s="154">
        <f>G49+G51+G52+G53+G54</f>
        <v>2048</v>
      </c>
      <c r="H55" s="154">
        <f>H49+H51+H52+H53+H54</f>
        <v>2088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1130</v>
      </c>
      <c r="D58" s="151">
        <v>2538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48</v>
      </c>
      <c r="D59" s="151">
        <v>51</v>
      </c>
      <c r="E59" s="251" t="s">
        <v>180</v>
      </c>
      <c r="F59" s="242" t="s">
        <v>181</v>
      </c>
      <c r="G59" s="152">
        <v>282</v>
      </c>
      <c r="H59" s="152">
        <v>290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>
        <v>3725</v>
      </c>
      <c r="D61" s="151">
        <v>3659</v>
      </c>
      <c r="E61" s="243" t="s">
        <v>188</v>
      </c>
      <c r="F61" s="272" t="s">
        <v>189</v>
      </c>
      <c r="G61" s="154">
        <f>SUM(G62:G68)</f>
        <v>3851</v>
      </c>
      <c r="H61" s="154">
        <f>SUM(H62:H68)</f>
        <v>5565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194</v>
      </c>
      <c r="H62" s="152">
        <v>47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4903</v>
      </c>
      <c r="D64" s="155">
        <f>SUM(D58:D63)</f>
        <v>6248</v>
      </c>
      <c r="E64" s="237" t="s">
        <v>199</v>
      </c>
      <c r="F64" s="242" t="s">
        <v>200</v>
      </c>
      <c r="G64" s="152">
        <v>1423</v>
      </c>
      <c r="H64" s="152">
        <v>1279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1926</v>
      </c>
      <c r="H65" s="152">
        <v>3829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204</v>
      </c>
      <c r="H66" s="152">
        <v>240</v>
      </c>
    </row>
    <row r="67" spans="1:8" ht="15">
      <c r="A67" s="235" t="s">
        <v>206</v>
      </c>
      <c r="B67" s="241" t="s">
        <v>207</v>
      </c>
      <c r="C67" s="151"/>
      <c r="D67" s="151">
        <v>7</v>
      </c>
      <c r="E67" s="237" t="s">
        <v>208</v>
      </c>
      <c r="F67" s="242" t="s">
        <v>209</v>
      </c>
      <c r="G67" s="152">
        <v>69</v>
      </c>
      <c r="H67" s="152">
        <v>79</v>
      </c>
    </row>
    <row r="68" spans="1:8" ht="15">
      <c r="A68" s="235" t="s">
        <v>210</v>
      </c>
      <c r="B68" s="241" t="s">
        <v>211</v>
      </c>
      <c r="C68" s="151">
        <v>3238</v>
      </c>
      <c r="D68" s="151">
        <v>2153</v>
      </c>
      <c r="E68" s="237" t="s">
        <v>212</v>
      </c>
      <c r="F68" s="242" t="s">
        <v>213</v>
      </c>
      <c r="G68" s="152">
        <v>35</v>
      </c>
      <c r="H68" s="152">
        <v>91</v>
      </c>
    </row>
    <row r="69" spans="1:8" ht="15">
      <c r="A69" s="235" t="s">
        <v>214</v>
      </c>
      <c r="B69" s="241" t="s">
        <v>215</v>
      </c>
      <c r="C69" s="151">
        <v>84</v>
      </c>
      <c r="D69" s="151">
        <v>101</v>
      </c>
      <c r="E69" s="251" t="s">
        <v>77</v>
      </c>
      <c r="F69" s="242" t="s">
        <v>216</v>
      </c>
      <c r="G69" s="152">
        <v>483</v>
      </c>
      <c r="H69" s="152">
        <v>588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3</v>
      </c>
      <c r="H70" s="152">
        <v>8</v>
      </c>
    </row>
    <row r="71" spans="1:18" ht="15">
      <c r="A71" s="235" t="s">
        <v>221</v>
      </c>
      <c r="B71" s="241" t="s">
        <v>222</v>
      </c>
      <c r="C71" s="151">
        <v>47</v>
      </c>
      <c r="D71" s="151">
        <v>47</v>
      </c>
      <c r="E71" s="253" t="s">
        <v>45</v>
      </c>
      <c r="F71" s="273" t="s">
        <v>223</v>
      </c>
      <c r="G71" s="161">
        <f>G59+G60+G61+G69+G70</f>
        <v>4619</v>
      </c>
      <c r="H71" s="161">
        <f>H59+H60+H61+H69+H70</f>
        <v>6451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159</v>
      </c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86</v>
      </c>
      <c r="D74" s="151">
        <v>47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3614</v>
      </c>
      <c r="D75" s="155">
        <f>SUM(D67:D74)</f>
        <v>2355</v>
      </c>
      <c r="E75" s="251" t="s">
        <v>159</v>
      </c>
      <c r="F75" s="245" t="s">
        <v>233</v>
      </c>
      <c r="G75" s="152">
        <v>133</v>
      </c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4752</v>
      </c>
      <c r="H79" s="162">
        <f>H71+H74+H75+H76</f>
        <v>6451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17</v>
      </c>
      <c r="D87" s="151">
        <v>21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96</v>
      </c>
      <c r="D88" s="151">
        <v>613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113</v>
      </c>
      <c r="D91" s="155">
        <f>SUM(D87:D90)</f>
        <v>634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8630</v>
      </c>
      <c r="D93" s="155">
        <f>D64+D75+D84+D91+D92</f>
        <v>9237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31700</v>
      </c>
      <c r="D94" s="164">
        <f>D93+D55</f>
        <v>32908</v>
      </c>
      <c r="E94" s="449" t="s">
        <v>269</v>
      </c>
      <c r="F94" s="289" t="s">
        <v>270</v>
      </c>
      <c r="G94" s="165">
        <f>G36+G39+G55+G79</f>
        <v>31700</v>
      </c>
      <c r="H94" s="165">
        <f>H36+H39+H55+H79</f>
        <v>32908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0" t="s">
        <v>272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856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300" verticalDpi="300" orientation="landscape" paperSize="9" scale="6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A1">
      <selection activeCell="B49" sqref="B4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"Елпром ЗЕМ" АД</v>
      </c>
      <c r="C2" s="585"/>
      <c r="D2" s="585"/>
      <c r="E2" s="585"/>
      <c r="F2" s="587" t="s">
        <v>2</v>
      </c>
      <c r="G2" s="587"/>
      <c r="H2" s="526">
        <f>'справка №1-БАЛАНС'!H3</f>
        <v>620115</v>
      </c>
    </row>
    <row r="3" spans="1:8" ht="15">
      <c r="A3" s="467" t="s">
        <v>274</v>
      </c>
      <c r="B3" s="585" t="str">
        <f>'справка №1-БАЛАНС'!E4</f>
        <v>неконсолидиран</v>
      </c>
      <c r="C3" s="585"/>
      <c r="D3" s="585"/>
      <c r="E3" s="585"/>
      <c r="F3" s="546" t="s">
        <v>3</v>
      </c>
      <c r="G3" s="527"/>
      <c r="H3" s="527">
        <f>'справка №1-БАЛАНС'!H4</f>
        <v>275</v>
      </c>
    </row>
    <row r="4" spans="1:8" ht="17.25" customHeight="1">
      <c r="A4" s="467" t="s">
        <v>4</v>
      </c>
      <c r="B4" s="586" t="str">
        <f>'справка №1-БАЛАНС'!E5</f>
        <v>ОТЧЕТ ВТОРО ТРИМЕСЕЧИЕ 2009 Г.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4264</v>
      </c>
      <c r="D9" s="46">
        <v>3212</v>
      </c>
      <c r="E9" s="298" t="s">
        <v>284</v>
      </c>
      <c r="F9" s="549" t="s">
        <v>285</v>
      </c>
      <c r="G9" s="550">
        <v>7208</v>
      </c>
      <c r="H9" s="550">
        <v>1054</v>
      </c>
    </row>
    <row r="10" spans="1:8" ht="12">
      <c r="A10" s="298" t="s">
        <v>286</v>
      </c>
      <c r="B10" s="299" t="s">
        <v>287</v>
      </c>
      <c r="C10" s="46">
        <v>1675</v>
      </c>
      <c r="D10" s="46">
        <v>1784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639</v>
      </c>
      <c r="D11" s="46">
        <v>480</v>
      </c>
      <c r="E11" s="300" t="s">
        <v>292</v>
      </c>
      <c r="F11" s="549" t="s">
        <v>293</v>
      </c>
      <c r="G11" s="550">
        <v>1681</v>
      </c>
      <c r="H11" s="550">
        <v>4123</v>
      </c>
    </row>
    <row r="12" spans="1:8" ht="12">
      <c r="A12" s="298" t="s">
        <v>294</v>
      </c>
      <c r="B12" s="299" t="s">
        <v>295</v>
      </c>
      <c r="C12" s="46">
        <v>1238</v>
      </c>
      <c r="D12" s="46">
        <v>914</v>
      </c>
      <c r="E12" s="300" t="s">
        <v>77</v>
      </c>
      <c r="F12" s="549" t="s">
        <v>296</v>
      </c>
      <c r="G12" s="550">
        <v>94</v>
      </c>
      <c r="H12" s="550">
        <v>393</v>
      </c>
    </row>
    <row r="13" spans="1:18" ht="12">
      <c r="A13" s="298" t="s">
        <v>297</v>
      </c>
      <c r="B13" s="299" t="s">
        <v>298</v>
      </c>
      <c r="C13" s="46">
        <v>306</v>
      </c>
      <c r="D13" s="46">
        <v>181</v>
      </c>
      <c r="E13" s="301" t="s">
        <v>50</v>
      </c>
      <c r="F13" s="551" t="s">
        <v>299</v>
      </c>
      <c r="G13" s="548">
        <f>SUM(G9:G12)</f>
        <v>8983</v>
      </c>
      <c r="H13" s="548">
        <f>SUM(H9:H12)</f>
        <v>5570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2</v>
      </c>
      <c r="D14" s="46">
        <v>3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-68</v>
      </c>
      <c r="D15" s="47">
        <v>-1920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223</v>
      </c>
      <c r="D16" s="47">
        <v>351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8279</v>
      </c>
      <c r="D19" s="49">
        <f>SUM(D9:D15)+D16</f>
        <v>5005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15</v>
      </c>
      <c r="D22" s="46">
        <v>28</v>
      </c>
      <c r="E22" s="304" t="s">
        <v>325</v>
      </c>
      <c r="F22" s="552" t="s">
        <v>326</v>
      </c>
      <c r="G22" s="550">
        <v>2</v>
      </c>
      <c r="H22" s="550">
        <v>22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5</v>
      </c>
      <c r="D24" s="46">
        <v>48</v>
      </c>
      <c r="E24" s="301" t="s">
        <v>102</v>
      </c>
      <c r="F24" s="554" t="s">
        <v>333</v>
      </c>
      <c r="G24" s="548">
        <f>SUM(G19:G23)</f>
        <v>2</v>
      </c>
      <c r="H24" s="548">
        <f>SUM(H19:H23)</f>
        <v>22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87</v>
      </c>
      <c r="D25" s="46">
        <v>12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107</v>
      </c>
      <c r="D26" s="49">
        <f>SUM(D22:D25)</f>
        <v>88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8386</v>
      </c>
      <c r="D28" s="50">
        <f>D26+D19</f>
        <v>5093</v>
      </c>
      <c r="E28" s="127" t="s">
        <v>338</v>
      </c>
      <c r="F28" s="554" t="s">
        <v>339</v>
      </c>
      <c r="G28" s="548">
        <f>G13+G15+G24</f>
        <v>8985</v>
      </c>
      <c r="H28" s="548">
        <f>H13+H15+H24</f>
        <v>5592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599</v>
      </c>
      <c r="D30" s="50">
        <f>IF((H28-D28)&gt;0,H28-D28,0)</f>
        <v>499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8386</v>
      </c>
      <c r="D33" s="49">
        <f>D28+D31+D32</f>
        <v>5093</v>
      </c>
      <c r="E33" s="127" t="s">
        <v>352</v>
      </c>
      <c r="F33" s="554" t="s">
        <v>353</v>
      </c>
      <c r="G33" s="53">
        <f>G32+G31+G28</f>
        <v>8985</v>
      </c>
      <c r="H33" s="53">
        <f>H32+H31+H28</f>
        <v>5592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599</v>
      </c>
      <c r="D34" s="50">
        <f>IF((H33-D33)&gt;0,H33-D33,0)</f>
        <v>499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68</v>
      </c>
      <c r="D35" s="49">
        <f>D36+D37+D38</f>
        <v>50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68</v>
      </c>
      <c r="D36" s="46">
        <v>50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531</v>
      </c>
      <c r="D39" s="460">
        <f>+IF((H33-D33-D35)&gt;0,H33-D33-D35,0)</f>
        <v>449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IF(C39-C40&gt;0,C39-C40,0)</f>
        <v>531</v>
      </c>
      <c r="D41" s="52">
        <f>IF(D39-D40&gt;0,D39-D40,0)</f>
        <v>449</v>
      </c>
      <c r="E41" s="127" t="s">
        <v>375</v>
      </c>
      <c r="F41" s="558" t="s">
        <v>376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8985</v>
      </c>
      <c r="D42" s="53">
        <f>D33+D35+D39</f>
        <v>5592</v>
      </c>
      <c r="E42" s="128" t="s">
        <v>379</v>
      </c>
      <c r="F42" s="129" t="s">
        <v>380</v>
      </c>
      <c r="G42" s="53">
        <f>G39+G33</f>
        <v>8985</v>
      </c>
      <c r="H42" s="53">
        <f>H39+H33</f>
        <v>5592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862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869</v>
      </c>
      <c r="C48" s="427" t="s">
        <v>381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tabSelected="1" zoomScale="80" zoomScaleNormal="80" workbookViewId="0" topLeftCell="A19">
      <selection activeCell="C16" sqref="C16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"Елпром ЗЕМ" АД</v>
      </c>
      <c r="C4" s="541" t="s">
        <v>2</v>
      </c>
      <c r="D4" s="541">
        <f>'справка №1-БАЛАНС'!H3</f>
        <v>620115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3</v>
      </c>
      <c r="D5" s="541">
        <f>'справка №1-БАЛАНС'!H4</f>
        <v>275</v>
      </c>
    </row>
    <row r="6" spans="1:6" ht="12" customHeight="1">
      <c r="A6" s="471" t="s">
        <v>4</v>
      </c>
      <c r="B6" s="506" t="str">
        <f>'справка №1-БАЛАНС'!E5</f>
        <v>ОТЧЕТ ВТОРО ТРИМЕСЕЧИЕ 2009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6750</v>
      </c>
      <c r="D10" s="54">
        <v>10452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-5392</v>
      </c>
      <c r="D11" s="54">
        <v>-9632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-1465</v>
      </c>
      <c r="D13" s="54">
        <v>-1150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-214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-90</v>
      </c>
      <c r="D15" s="54">
        <v>-172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-3</v>
      </c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-120</v>
      </c>
      <c r="D19" s="54">
        <v>-901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-534</v>
      </c>
      <c r="D20" s="55">
        <f>SUM(D10:D19)</f>
        <v>-1403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1123</v>
      </c>
      <c r="D36" s="54">
        <v>1437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-1032</v>
      </c>
      <c r="D37" s="54">
        <v>-1709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-10</v>
      </c>
      <c r="D39" s="54">
        <v>-26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-68</v>
      </c>
      <c r="D41" s="54">
        <v>-48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13</v>
      </c>
      <c r="D42" s="55">
        <f>SUM(D34:D41)</f>
        <v>-346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-521</v>
      </c>
      <c r="D43" s="55">
        <f>D42+D32+D20</f>
        <v>-1749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634</v>
      </c>
      <c r="D44" s="132">
        <v>2144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113</v>
      </c>
      <c r="D45" s="55">
        <f>D44+D43</f>
        <v>395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113</v>
      </c>
      <c r="D46" s="56">
        <v>395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 verticalCentered="1"/>
  <pageMargins left="0.24" right="0.25" top="1.1023622047244095" bottom="0.984251968503937" header="0.5118110236220472" footer="0.5118110236220472"/>
  <pageSetup fitToHeight="1" fitToWidth="1" horizontalDpi="600" verticalDpi="600" orientation="portrait" paperSize="9" scale="58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3" t="str">
        <f>'справка №1-БАЛАНС'!E3</f>
        <v>"Елпром ЗЕМ" АД</v>
      </c>
      <c r="C3" s="573"/>
      <c r="D3" s="573"/>
      <c r="E3" s="573"/>
      <c r="F3" s="573"/>
      <c r="G3" s="573"/>
      <c r="H3" s="573"/>
      <c r="I3" s="573"/>
      <c r="J3" s="476"/>
      <c r="K3" s="575" t="s">
        <v>2</v>
      </c>
      <c r="L3" s="575"/>
      <c r="M3" s="478">
        <f>'справка №1-БАЛАНС'!H3</f>
        <v>620115</v>
      </c>
      <c r="N3" s="2"/>
    </row>
    <row r="4" spans="1:15" s="532" customFormat="1" ht="13.5" customHeight="1">
      <c r="A4" s="467" t="s">
        <v>460</v>
      </c>
      <c r="B4" s="573" t="str">
        <f>'справка №1-БАЛАНС'!E4</f>
        <v>неконсолидиран</v>
      </c>
      <c r="C4" s="573"/>
      <c r="D4" s="573"/>
      <c r="E4" s="573"/>
      <c r="F4" s="573"/>
      <c r="G4" s="573"/>
      <c r="H4" s="573"/>
      <c r="I4" s="573"/>
      <c r="J4" s="136"/>
      <c r="K4" s="571" t="s">
        <v>3</v>
      </c>
      <c r="L4" s="571"/>
      <c r="M4" s="478">
        <f>'справка №1-БАЛАНС'!H4</f>
        <v>275</v>
      </c>
      <c r="N4" s="3"/>
      <c r="O4" s="3"/>
    </row>
    <row r="5" spans="1:14" s="532" customFormat="1" ht="12.75" customHeight="1">
      <c r="A5" s="467" t="s">
        <v>4</v>
      </c>
      <c r="B5" s="591" t="str">
        <f>'справка №1-БАЛАНС'!E5</f>
        <v>ОТЧЕТ ВТОРО ТРИМЕСЕЧИЕ 2009 Г.</v>
      </c>
      <c r="C5" s="591"/>
      <c r="D5" s="591"/>
      <c r="E5" s="591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1213</v>
      </c>
      <c r="D11" s="58">
        <f>'справка №1-БАЛАНС'!H19</f>
        <v>0</v>
      </c>
      <c r="E11" s="58">
        <f>'справка №1-БАЛАНС'!H20</f>
        <v>14418</v>
      </c>
      <c r="F11" s="58">
        <f>'справка №1-БАЛАНС'!H22</f>
        <v>121</v>
      </c>
      <c r="G11" s="58">
        <f>'справка №1-БАЛАНС'!H23</f>
        <v>0</v>
      </c>
      <c r="H11" s="60">
        <v>5403</v>
      </c>
      <c r="I11" s="58">
        <f>'справка №1-БАЛАНС'!H28+'справка №1-БАЛАНС'!H31</f>
        <v>3214</v>
      </c>
      <c r="J11" s="58">
        <f>'справка №1-БАЛАНС'!H29+'справка №1-БАЛАНС'!H32</f>
        <v>0</v>
      </c>
      <c r="K11" s="60"/>
      <c r="L11" s="344">
        <f>SUM(C11:K11)</f>
        <v>24369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1213</v>
      </c>
      <c r="D15" s="61">
        <f aca="true" t="shared" si="2" ref="D15:M15">D11+D12</f>
        <v>0</v>
      </c>
      <c r="E15" s="61">
        <f t="shared" si="2"/>
        <v>14418</v>
      </c>
      <c r="F15" s="61">
        <f t="shared" si="2"/>
        <v>121</v>
      </c>
      <c r="G15" s="61">
        <f t="shared" si="2"/>
        <v>0</v>
      </c>
      <c r="H15" s="61">
        <f t="shared" si="2"/>
        <v>5403</v>
      </c>
      <c r="I15" s="61">
        <f t="shared" si="2"/>
        <v>3214</v>
      </c>
      <c r="J15" s="61">
        <f t="shared" si="2"/>
        <v>0</v>
      </c>
      <c r="K15" s="61">
        <f t="shared" si="2"/>
        <v>0</v>
      </c>
      <c r="L15" s="344">
        <f t="shared" si="1"/>
        <v>24369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v>531</v>
      </c>
      <c r="J16" s="345">
        <f>+'справка №1-БАЛАНС'!G32</f>
        <v>0</v>
      </c>
      <c r="K16" s="60"/>
      <c r="L16" s="344">
        <f t="shared" si="1"/>
        <v>531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1213</v>
      </c>
      <c r="D29" s="59">
        <f aca="true" t="shared" si="6" ref="D29:M29">D17+D20+D21+D24+D28+D27+D15+D16</f>
        <v>0</v>
      </c>
      <c r="E29" s="59">
        <f t="shared" si="6"/>
        <v>14418</v>
      </c>
      <c r="F29" s="59">
        <f t="shared" si="6"/>
        <v>121</v>
      </c>
      <c r="G29" s="59">
        <f t="shared" si="6"/>
        <v>0</v>
      </c>
      <c r="H29" s="59">
        <f t="shared" si="6"/>
        <v>5403</v>
      </c>
      <c r="I29" s="59">
        <f t="shared" si="6"/>
        <v>3745</v>
      </c>
      <c r="J29" s="59">
        <f t="shared" si="6"/>
        <v>0</v>
      </c>
      <c r="K29" s="59">
        <f t="shared" si="6"/>
        <v>0</v>
      </c>
      <c r="L29" s="344">
        <f t="shared" si="1"/>
        <v>24900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1213</v>
      </c>
      <c r="D32" s="59">
        <f t="shared" si="7"/>
        <v>0</v>
      </c>
      <c r="E32" s="59">
        <f t="shared" si="7"/>
        <v>14418</v>
      </c>
      <c r="F32" s="59">
        <f t="shared" si="7"/>
        <v>121</v>
      </c>
      <c r="G32" s="59">
        <f t="shared" si="7"/>
        <v>0</v>
      </c>
      <c r="H32" s="59">
        <f t="shared" si="7"/>
        <v>5403</v>
      </c>
      <c r="I32" s="59">
        <f t="shared" si="7"/>
        <v>3745</v>
      </c>
      <c r="J32" s="59">
        <f t="shared" si="7"/>
        <v>0</v>
      </c>
      <c r="K32" s="59">
        <f t="shared" si="7"/>
        <v>0</v>
      </c>
      <c r="L32" s="344">
        <f t="shared" si="1"/>
        <v>24900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4" t="s">
        <v>863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72" t="s">
        <v>521</v>
      </c>
      <c r="E38" s="572"/>
      <c r="F38" s="572"/>
      <c r="G38" s="572"/>
      <c r="H38" s="572"/>
      <c r="I38" s="572"/>
      <c r="J38" s="15" t="s">
        <v>858</v>
      </c>
      <c r="K38" s="15"/>
      <c r="L38" s="572"/>
      <c r="M38" s="57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25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2" t="s">
        <v>383</v>
      </c>
      <c r="B2" s="593"/>
      <c r="C2" s="594" t="str">
        <f>'справка №1-БАЛАНС'!E3</f>
        <v>"Елпром ЗЕМ" АД</v>
      </c>
      <c r="D2" s="594"/>
      <c r="E2" s="594"/>
      <c r="F2" s="594"/>
      <c r="G2" s="594"/>
      <c r="H2" s="594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620115</v>
      </c>
      <c r="P2" s="483"/>
      <c r="Q2" s="483"/>
      <c r="R2" s="526"/>
    </row>
    <row r="3" spans="1:18" ht="15">
      <c r="A3" s="592" t="s">
        <v>4</v>
      </c>
      <c r="B3" s="593"/>
      <c r="C3" s="595" t="str">
        <f>'справка №1-БАЛАНС'!E5</f>
        <v>ОТЧЕТ ВТОРО ТРИМЕСЕЧИЕ 2009 Г.</v>
      </c>
      <c r="D3" s="595"/>
      <c r="E3" s="595"/>
      <c r="F3" s="485"/>
      <c r="G3" s="485"/>
      <c r="H3" s="485"/>
      <c r="I3" s="485"/>
      <c r="J3" s="485"/>
      <c r="K3" s="485"/>
      <c r="L3" s="485"/>
      <c r="M3" s="596" t="s">
        <v>3</v>
      </c>
      <c r="N3" s="596"/>
      <c r="O3" s="482">
        <f>'справка №1-БАЛАНС'!H4</f>
        <v>275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597" t="s">
        <v>463</v>
      </c>
      <c r="B5" s="598"/>
      <c r="C5" s="601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06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6" t="s">
        <v>529</v>
      </c>
      <c r="R5" s="606" t="s">
        <v>530</v>
      </c>
    </row>
    <row r="6" spans="1:18" s="100" customFormat="1" ht="48">
      <c r="A6" s="599"/>
      <c r="B6" s="600"/>
      <c r="C6" s="602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7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7"/>
      <c r="R6" s="607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11992</v>
      </c>
      <c r="E9" s="189"/>
      <c r="F9" s="189"/>
      <c r="G9" s="74">
        <f>D9+E9-F9</f>
        <v>11992</v>
      </c>
      <c r="H9" s="65"/>
      <c r="I9" s="65"/>
      <c r="J9" s="74">
        <f>G9+H9-I9</f>
        <v>11992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11992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9095</v>
      </c>
      <c r="E10" s="189"/>
      <c r="F10" s="189"/>
      <c r="G10" s="74">
        <f aca="true" t="shared" si="2" ref="G10:G39">D10+E10-F10</f>
        <v>9095</v>
      </c>
      <c r="H10" s="65"/>
      <c r="I10" s="65"/>
      <c r="J10" s="74">
        <f aca="true" t="shared" si="3" ref="J10:J39">G10+H10-I10</f>
        <v>9095</v>
      </c>
      <c r="K10" s="65">
        <v>286</v>
      </c>
      <c r="L10" s="65">
        <v>144</v>
      </c>
      <c r="M10" s="65"/>
      <c r="N10" s="74">
        <f aca="true" t="shared" si="4" ref="N10:N39">K10+L10-M10</f>
        <v>430</v>
      </c>
      <c r="O10" s="65"/>
      <c r="P10" s="65"/>
      <c r="Q10" s="74">
        <f t="shared" si="0"/>
        <v>430</v>
      </c>
      <c r="R10" s="74">
        <f t="shared" si="1"/>
        <v>8665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3430</v>
      </c>
      <c r="E11" s="189">
        <v>47</v>
      </c>
      <c r="F11" s="189">
        <v>13</v>
      </c>
      <c r="G11" s="74">
        <f t="shared" si="2"/>
        <v>3464</v>
      </c>
      <c r="H11" s="65"/>
      <c r="I11" s="65"/>
      <c r="J11" s="74">
        <f t="shared" si="3"/>
        <v>3464</v>
      </c>
      <c r="K11" s="65">
        <v>1266</v>
      </c>
      <c r="L11" s="65">
        <v>426</v>
      </c>
      <c r="M11" s="65">
        <v>15</v>
      </c>
      <c r="N11" s="74">
        <f t="shared" si="4"/>
        <v>1677</v>
      </c>
      <c r="O11" s="65"/>
      <c r="P11" s="65"/>
      <c r="Q11" s="74">
        <f t="shared" si="0"/>
        <v>1677</v>
      </c>
      <c r="R11" s="74">
        <f t="shared" si="1"/>
        <v>1787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65</v>
      </c>
      <c r="E12" s="189"/>
      <c r="F12" s="189"/>
      <c r="G12" s="74">
        <f t="shared" si="2"/>
        <v>65</v>
      </c>
      <c r="H12" s="65"/>
      <c r="I12" s="65"/>
      <c r="J12" s="74">
        <f t="shared" si="3"/>
        <v>65</v>
      </c>
      <c r="K12" s="65"/>
      <c r="L12" s="65">
        <v>1</v>
      </c>
      <c r="M12" s="65"/>
      <c r="N12" s="74">
        <f t="shared" si="4"/>
        <v>1</v>
      </c>
      <c r="O12" s="65"/>
      <c r="P12" s="65"/>
      <c r="Q12" s="74">
        <f t="shared" si="0"/>
        <v>1</v>
      </c>
      <c r="R12" s="74">
        <f t="shared" si="1"/>
        <v>64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281</v>
      </c>
      <c r="E13" s="189"/>
      <c r="F13" s="189"/>
      <c r="G13" s="74">
        <f t="shared" si="2"/>
        <v>281</v>
      </c>
      <c r="H13" s="65"/>
      <c r="I13" s="65"/>
      <c r="J13" s="74">
        <f t="shared" si="3"/>
        <v>281</v>
      </c>
      <c r="K13" s="65">
        <v>93</v>
      </c>
      <c r="L13" s="65">
        <v>27</v>
      </c>
      <c r="M13" s="65"/>
      <c r="N13" s="74">
        <f t="shared" si="4"/>
        <v>120</v>
      </c>
      <c r="O13" s="65"/>
      <c r="P13" s="65"/>
      <c r="Q13" s="74">
        <f t="shared" si="0"/>
        <v>120</v>
      </c>
      <c r="R13" s="74">
        <f t="shared" si="1"/>
        <v>161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177</v>
      </c>
      <c r="E14" s="189">
        <v>5</v>
      </c>
      <c r="F14" s="189"/>
      <c r="G14" s="74">
        <f t="shared" si="2"/>
        <v>182</v>
      </c>
      <c r="H14" s="65"/>
      <c r="I14" s="65"/>
      <c r="J14" s="74">
        <f t="shared" si="3"/>
        <v>182</v>
      </c>
      <c r="K14" s="65">
        <v>65</v>
      </c>
      <c r="L14" s="65">
        <v>10</v>
      </c>
      <c r="M14" s="65"/>
      <c r="N14" s="74">
        <f t="shared" si="4"/>
        <v>75</v>
      </c>
      <c r="O14" s="65"/>
      <c r="P14" s="65"/>
      <c r="Q14" s="74">
        <f t="shared" si="0"/>
        <v>75</v>
      </c>
      <c r="R14" s="74">
        <f t="shared" si="1"/>
        <v>107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165</v>
      </c>
      <c r="E15" s="457">
        <v>37</v>
      </c>
      <c r="F15" s="457">
        <v>57</v>
      </c>
      <c r="G15" s="74">
        <f t="shared" si="2"/>
        <v>145</v>
      </c>
      <c r="H15" s="458"/>
      <c r="I15" s="458"/>
      <c r="J15" s="74">
        <f t="shared" si="3"/>
        <v>145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145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25205</v>
      </c>
      <c r="E17" s="194">
        <f>SUM(E9:E16)</f>
        <v>89</v>
      </c>
      <c r="F17" s="194">
        <f>SUM(F9:F16)</f>
        <v>70</v>
      </c>
      <c r="G17" s="74">
        <f t="shared" si="2"/>
        <v>25224</v>
      </c>
      <c r="H17" s="75">
        <f>SUM(H9:H16)</f>
        <v>0</v>
      </c>
      <c r="I17" s="75">
        <f>SUM(I9:I16)</f>
        <v>0</v>
      </c>
      <c r="J17" s="74">
        <f t="shared" si="3"/>
        <v>25224</v>
      </c>
      <c r="K17" s="75">
        <f>SUM(K9:K16)</f>
        <v>1710</v>
      </c>
      <c r="L17" s="75">
        <f>SUM(L9:L16)</f>
        <v>608</v>
      </c>
      <c r="M17" s="75">
        <f>SUM(M9:M16)</f>
        <v>15</v>
      </c>
      <c r="N17" s="74">
        <f t="shared" si="4"/>
        <v>2303</v>
      </c>
      <c r="O17" s="75">
        <f>SUM(O9:O16)</f>
        <v>0</v>
      </c>
      <c r="P17" s="75">
        <f>SUM(P9:P16)</f>
        <v>0</v>
      </c>
      <c r="Q17" s="74">
        <f t="shared" si="5"/>
        <v>2303</v>
      </c>
      <c r="R17" s="74">
        <f t="shared" si="6"/>
        <v>22921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v>246</v>
      </c>
      <c r="E21" s="189"/>
      <c r="F21" s="189"/>
      <c r="G21" s="74">
        <f t="shared" si="2"/>
        <v>246</v>
      </c>
      <c r="H21" s="65"/>
      <c r="I21" s="65"/>
      <c r="J21" s="74">
        <f t="shared" si="3"/>
        <v>246</v>
      </c>
      <c r="K21" s="65">
        <v>81</v>
      </c>
      <c r="L21" s="65">
        <v>41</v>
      </c>
      <c r="M21" s="65"/>
      <c r="N21" s="74">
        <f t="shared" si="4"/>
        <v>122</v>
      </c>
      <c r="O21" s="65"/>
      <c r="P21" s="65"/>
      <c r="Q21" s="74">
        <f t="shared" si="5"/>
        <v>122</v>
      </c>
      <c r="R21" s="74">
        <f t="shared" si="6"/>
        <v>124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36</v>
      </c>
      <c r="E22" s="189">
        <v>18</v>
      </c>
      <c r="F22" s="189"/>
      <c r="G22" s="74">
        <f t="shared" si="2"/>
        <v>54</v>
      </c>
      <c r="H22" s="65"/>
      <c r="I22" s="65"/>
      <c r="J22" s="74">
        <f t="shared" si="3"/>
        <v>54</v>
      </c>
      <c r="K22" s="65">
        <v>33</v>
      </c>
      <c r="L22" s="65">
        <v>4</v>
      </c>
      <c r="M22" s="65"/>
      <c r="N22" s="74">
        <f t="shared" si="4"/>
        <v>37</v>
      </c>
      <c r="O22" s="65"/>
      <c r="P22" s="65"/>
      <c r="Q22" s="74">
        <f t="shared" si="5"/>
        <v>37</v>
      </c>
      <c r="R22" s="74">
        <f t="shared" si="6"/>
        <v>17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>
        <v>84</v>
      </c>
      <c r="E23" s="189"/>
      <c r="F23" s="189"/>
      <c r="G23" s="74">
        <f t="shared" si="2"/>
        <v>84</v>
      </c>
      <c r="H23" s="65"/>
      <c r="I23" s="65"/>
      <c r="J23" s="74">
        <f t="shared" si="3"/>
        <v>84</v>
      </c>
      <c r="K23" s="65">
        <v>82</v>
      </c>
      <c r="L23" s="65">
        <v>1</v>
      </c>
      <c r="M23" s="65"/>
      <c r="N23" s="74">
        <f t="shared" si="4"/>
        <v>83</v>
      </c>
      <c r="O23" s="65"/>
      <c r="P23" s="65"/>
      <c r="Q23" s="74">
        <f t="shared" si="5"/>
        <v>83</v>
      </c>
      <c r="R23" s="74">
        <f t="shared" si="6"/>
        <v>1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366</v>
      </c>
      <c r="E25" s="190">
        <f aca="true" t="shared" si="7" ref="E25:P25">SUM(E21:E24)</f>
        <v>18</v>
      </c>
      <c r="F25" s="190">
        <f t="shared" si="7"/>
        <v>0</v>
      </c>
      <c r="G25" s="67">
        <f t="shared" si="2"/>
        <v>384</v>
      </c>
      <c r="H25" s="66">
        <f t="shared" si="7"/>
        <v>0</v>
      </c>
      <c r="I25" s="66">
        <f t="shared" si="7"/>
        <v>0</v>
      </c>
      <c r="J25" s="67">
        <f t="shared" si="3"/>
        <v>384</v>
      </c>
      <c r="K25" s="66">
        <f t="shared" si="7"/>
        <v>196</v>
      </c>
      <c r="L25" s="66">
        <f t="shared" si="7"/>
        <v>46</v>
      </c>
      <c r="M25" s="66">
        <f t="shared" si="7"/>
        <v>0</v>
      </c>
      <c r="N25" s="67">
        <f t="shared" si="4"/>
        <v>242</v>
      </c>
      <c r="O25" s="66">
        <f t="shared" si="7"/>
        <v>0</v>
      </c>
      <c r="P25" s="66">
        <f t="shared" si="7"/>
        <v>0</v>
      </c>
      <c r="Q25" s="67">
        <f t="shared" si="5"/>
        <v>242</v>
      </c>
      <c r="R25" s="67">
        <f t="shared" si="6"/>
        <v>142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7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7</v>
      </c>
      <c r="H27" s="70">
        <f t="shared" si="8"/>
        <v>0</v>
      </c>
      <c r="I27" s="70">
        <f t="shared" si="8"/>
        <v>0</v>
      </c>
      <c r="J27" s="71">
        <f t="shared" si="3"/>
        <v>7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7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7</v>
      </c>
      <c r="E28" s="189"/>
      <c r="F28" s="189"/>
      <c r="G28" s="74">
        <f t="shared" si="2"/>
        <v>7</v>
      </c>
      <c r="H28" s="65"/>
      <c r="I28" s="65"/>
      <c r="J28" s="74">
        <f t="shared" si="3"/>
        <v>7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7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7</v>
      </c>
      <c r="H38" s="75">
        <f t="shared" si="12"/>
        <v>0</v>
      </c>
      <c r="I38" s="75">
        <f t="shared" si="12"/>
        <v>0</v>
      </c>
      <c r="J38" s="74">
        <f t="shared" si="3"/>
        <v>7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7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602</v>
      </c>
      <c r="B39" s="370" t="s">
        <v>603</v>
      </c>
      <c r="C39" s="369" t="s">
        <v>604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25578</v>
      </c>
      <c r="E40" s="438">
        <f>E17+E18+E19+E25+E38+E39</f>
        <v>107</v>
      </c>
      <c r="F40" s="438">
        <f aca="true" t="shared" si="13" ref="F40:R40">F17+F18+F19+F25+F38+F39</f>
        <v>70</v>
      </c>
      <c r="G40" s="438">
        <f t="shared" si="13"/>
        <v>25615</v>
      </c>
      <c r="H40" s="438">
        <f t="shared" si="13"/>
        <v>0</v>
      </c>
      <c r="I40" s="438">
        <f t="shared" si="13"/>
        <v>0</v>
      </c>
      <c r="J40" s="438">
        <f t="shared" si="13"/>
        <v>25615</v>
      </c>
      <c r="K40" s="438">
        <f t="shared" si="13"/>
        <v>1906</v>
      </c>
      <c r="L40" s="438">
        <f t="shared" si="13"/>
        <v>654</v>
      </c>
      <c r="M40" s="438">
        <f t="shared" si="13"/>
        <v>15</v>
      </c>
      <c r="N40" s="438">
        <f t="shared" si="13"/>
        <v>2545</v>
      </c>
      <c r="O40" s="438">
        <f t="shared" si="13"/>
        <v>0</v>
      </c>
      <c r="P40" s="438">
        <f t="shared" si="13"/>
        <v>0</v>
      </c>
      <c r="Q40" s="438">
        <f t="shared" si="13"/>
        <v>2545</v>
      </c>
      <c r="R40" s="438">
        <f t="shared" si="13"/>
        <v>23070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873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3"/>
      <c r="L44" s="603"/>
      <c r="M44" s="603"/>
      <c r="N44" s="603"/>
      <c r="O44" s="604" t="s">
        <v>781</v>
      </c>
      <c r="P44" s="605"/>
      <c r="Q44" s="605"/>
      <c r="R44" s="605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4">
      <selection activeCell="E105" sqref="E105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1" t="s">
        <v>609</v>
      </c>
      <c r="B1" s="611"/>
      <c r="C1" s="611"/>
      <c r="D1" s="611"/>
      <c r="E1" s="611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4" t="str">
        <f>'справка №1-БАЛАНС'!E3</f>
        <v>"Елпром ЗЕМ" АД</v>
      </c>
      <c r="C3" s="615"/>
      <c r="D3" s="526" t="s">
        <v>2</v>
      </c>
      <c r="E3" s="107">
        <f>'справка №1-БАЛАНС'!H3</f>
        <v>620115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2" t="str">
        <f>'справка №1-БАЛАНС'!E5</f>
        <v>ОТЧЕТ ВТОРО ТРИМЕСЕЧИЕ 2009 Г.</v>
      </c>
      <c r="C4" s="613"/>
      <c r="D4" s="527" t="s">
        <v>3</v>
      </c>
      <c r="E4" s="107">
        <f>'справка №1-БАЛАНС'!H4</f>
        <v>275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3238</v>
      </c>
      <c r="D28" s="108">
        <v>3238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84</v>
      </c>
      <c r="D29" s="108">
        <v>84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47</v>
      </c>
      <c r="D31" s="108"/>
      <c r="E31" s="120">
        <f t="shared" si="0"/>
        <v>47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159</v>
      </c>
      <c r="D33" s="105">
        <f>SUM(D34:D37)</f>
        <v>159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159</v>
      </c>
      <c r="D35" s="108">
        <v>159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87</v>
      </c>
      <c r="D38" s="105">
        <f>SUM(D39:D42)</f>
        <v>87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87</v>
      </c>
      <c r="D42" s="108">
        <v>87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3615</v>
      </c>
      <c r="D43" s="104">
        <f>D24+D28+D29+D31+D30+D32+D33+D38</f>
        <v>3568</v>
      </c>
      <c r="E43" s="118">
        <f>E24+E28+E29+E31+E30+E32+E33+E38</f>
        <v>47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3615</v>
      </c>
      <c r="D44" s="103">
        <f>D43+D21+D19+D9</f>
        <v>3568</v>
      </c>
      <c r="E44" s="118">
        <f>E43+E21+E19+E9</f>
        <v>47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94</v>
      </c>
      <c r="D56" s="103">
        <f>D57+D59</f>
        <v>0</v>
      </c>
      <c r="E56" s="119">
        <f t="shared" si="1"/>
        <v>94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94</v>
      </c>
      <c r="D57" s="108"/>
      <c r="E57" s="119">
        <f t="shared" si="1"/>
        <v>94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361</v>
      </c>
      <c r="D64" s="108"/>
      <c r="E64" s="119">
        <f t="shared" si="1"/>
        <v>361</v>
      </c>
      <c r="F64" s="110"/>
    </row>
    <row r="65" spans="1:6" ht="12">
      <c r="A65" s="396" t="s">
        <v>709</v>
      </c>
      <c r="B65" s="397" t="s">
        <v>710</v>
      </c>
      <c r="C65" s="109">
        <v>54</v>
      </c>
      <c r="D65" s="109"/>
      <c r="E65" s="119">
        <f t="shared" si="1"/>
        <v>54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455</v>
      </c>
      <c r="D66" s="103">
        <f>D52+D56+D61+D62+D63+D64</f>
        <v>0</v>
      </c>
      <c r="E66" s="119">
        <f t="shared" si="1"/>
        <v>455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1532</v>
      </c>
      <c r="D68" s="108"/>
      <c r="E68" s="119">
        <f t="shared" si="1"/>
        <v>1532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194</v>
      </c>
      <c r="D71" s="105">
        <f>SUM(D72:D74)</f>
        <v>178</v>
      </c>
      <c r="E71" s="105">
        <f>SUM(E72:E74)</f>
        <v>16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v>193</v>
      </c>
      <c r="D72" s="108">
        <v>178</v>
      </c>
      <c r="E72" s="119">
        <f t="shared" si="1"/>
        <v>15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1</v>
      </c>
      <c r="D74" s="108"/>
      <c r="E74" s="119">
        <f t="shared" si="1"/>
        <v>1</v>
      </c>
      <c r="F74" s="110"/>
    </row>
    <row r="75" spans="1:16" ht="24">
      <c r="A75" s="396" t="s">
        <v>694</v>
      </c>
      <c r="B75" s="397" t="s">
        <v>724</v>
      </c>
      <c r="C75" s="103">
        <f>C76+C78</f>
        <v>217</v>
      </c>
      <c r="D75" s="103">
        <f>D76+D78</f>
        <v>292</v>
      </c>
      <c r="E75" s="103">
        <f>E76+E78</f>
        <v>-75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217</v>
      </c>
      <c r="D76" s="108">
        <v>292</v>
      </c>
      <c r="E76" s="119">
        <f t="shared" si="1"/>
        <v>-75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65</v>
      </c>
      <c r="D80" s="103">
        <f>SUM(D81:D84)</f>
        <v>0</v>
      </c>
      <c r="E80" s="103">
        <f>SUM(E81:E84)</f>
        <v>65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>
        <v>65</v>
      </c>
      <c r="D84" s="108"/>
      <c r="E84" s="119">
        <f t="shared" si="1"/>
        <v>65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3657</v>
      </c>
      <c r="D85" s="104">
        <f>SUM(D86:D90)+D94</f>
        <v>4780</v>
      </c>
      <c r="E85" s="104">
        <f>SUM(E86:E90)+E94</f>
        <v>-1123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1423</v>
      </c>
      <c r="D87" s="108">
        <v>992</v>
      </c>
      <c r="E87" s="119">
        <f t="shared" si="1"/>
        <v>431</v>
      </c>
      <c r="F87" s="108"/>
    </row>
    <row r="88" spans="1:6" ht="12">
      <c r="A88" s="396" t="s">
        <v>748</v>
      </c>
      <c r="B88" s="397" t="s">
        <v>749</v>
      </c>
      <c r="C88" s="108">
        <v>1926</v>
      </c>
      <c r="D88" s="108">
        <v>3325</v>
      </c>
      <c r="E88" s="119">
        <f t="shared" si="1"/>
        <v>-1399</v>
      </c>
      <c r="F88" s="108"/>
    </row>
    <row r="89" spans="1:6" ht="12">
      <c r="A89" s="396" t="s">
        <v>750</v>
      </c>
      <c r="B89" s="397" t="s">
        <v>751</v>
      </c>
      <c r="C89" s="108">
        <v>204</v>
      </c>
      <c r="D89" s="108">
        <v>239</v>
      </c>
      <c r="E89" s="119">
        <f t="shared" si="1"/>
        <v>-35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35</v>
      </c>
      <c r="D90" s="103">
        <f>SUM(D91:D93)</f>
        <v>153</v>
      </c>
      <c r="E90" s="103">
        <f>SUM(E91:E93)</f>
        <v>-118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17</v>
      </c>
      <c r="D91" s="108">
        <v>36</v>
      </c>
      <c r="E91" s="119">
        <f t="shared" si="1"/>
        <v>-19</v>
      </c>
      <c r="F91" s="108"/>
    </row>
    <row r="92" spans="1:6" ht="12">
      <c r="A92" s="396" t="s">
        <v>662</v>
      </c>
      <c r="B92" s="397" t="s">
        <v>756</v>
      </c>
      <c r="C92" s="108"/>
      <c r="D92" s="108">
        <v>98</v>
      </c>
      <c r="E92" s="119">
        <f t="shared" si="1"/>
        <v>-98</v>
      </c>
      <c r="F92" s="108"/>
    </row>
    <row r="93" spans="1:6" ht="12">
      <c r="A93" s="396" t="s">
        <v>666</v>
      </c>
      <c r="B93" s="397" t="s">
        <v>757</v>
      </c>
      <c r="C93" s="108">
        <v>18</v>
      </c>
      <c r="D93" s="108">
        <v>19</v>
      </c>
      <c r="E93" s="119">
        <f t="shared" si="1"/>
        <v>-1</v>
      </c>
      <c r="F93" s="108"/>
    </row>
    <row r="94" spans="1:6" ht="12">
      <c r="A94" s="396" t="s">
        <v>758</v>
      </c>
      <c r="B94" s="397" t="s">
        <v>759</v>
      </c>
      <c r="C94" s="108">
        <v>69</v>
      </c>
      <c r="D94" s="108">
        <v>71</v>
      </c>
      <c r="E94" s="119">
        <f t="shared" si="1"/>
        <v>-2</v>
      </c>
      <c r="F94" s="108"/>
    </row>
    <row r="95" spans="1:6" ht="12">
      <c r="A95" s="396" t="s">
        <v>760</v>
      </c>
      <c r="B95" s="397" t="s">
        <v>761</v>
      </c>
      <c r="C95" s="108">
        <v>483</v>
      </c>
      <c r="D95" s="108">
        <v>595</v>
      </c>
      <c r="E95" s="119">
        <f t="shared" si="1"/>
        <v>-112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4616</v>
      </c>
      <c r="D96" s="104">
        <f>D85+D80+D75+D71+D95</f>
        <v>5845</v>
      </c>
      <c r="E96" s="104">
        <f>E85+E80+E75+E71+E95</f>
        <v>-1229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6603</v>
      </c>
      <c r="D97" s="104">
        <f>D96+D68+D66</f>
        <v>5845</v>
      </c>
      <c r="E97" s="104">
        <f>E96+E68+E66</f>
        <v>758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>
        <v>59</v>
      </c>
      <c r="D102" s="108"/>
      <c r="E102" s="108"/>
      <c r="F102" s="125">
        <f>C102+D102-E102</f>
        <v>59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>
        <v>168</v>
      </c>
      <c r="D103" s="108"/>
      <c r="E103" s="108"/>
      <c r="F103" s="125">
        <f>C103+D103-E103</f>
        <v>168</v>
      </c>
    </row>
    <row r="104" spans="1:6" ht="12">
      <c r="A104" s="396" t="s">
        <v>775</v>
      </c>
      <c r="B104" s="397" t="s">
        <v>776</v>
      </c>
      <c r="C104" s="108">
        <v>106</v>
      </c>
      <c r="D104" s="108"/>
      <c r="E104" s="108">
        <v>23</v>
      </c>
      <c r="F104" s="125">
        <f>C104+D104-E104</f>
        <v>83</v>
      </c>
    </row>
    <row r="105" spans="1:16" ht="12">
      <c r="A105" s="412" t="s">
        <v>777</v>
      </c>
      <c r="B105" s="395" t="s">
        <v>778</v>
      </c>
      <c r="C105" s="103">
        <f>SUM(C102:C104)</f>
        <v>333</v>
      </c>
      <c r="D105" s="103">
        <f>SUM(D102:D104)</f>
        <v>0</v>
      </c>
      <c r="E105" s="103">
        <f>SUM(E102:E104)</f>
        <v>23</v>
      </c>
      <c r="F105" s="103">
        <f>SUM(F102:F104)</f>
        <v>310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0" t="s">
        <v>780</v>
      </c>
      <c r="B107" s="610"/>
      <c r="C107" s="610"/>
      <c r="D107" s="610"/>
      <c r="E107" s="610"/>
      <c r="F107" s="61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9" t="s">
        <v>874</v>
      </c>
      <c r="B109" s="609"/>
      <c r="C109" s="609" t="s">
        <v>381</v>
      </c>
      <c r="D109" s="609"/>
      <c r="E109" s="609"/>
      <c r="F109" s="609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8" t="s">
        <v>781</v>
      </c>
      <c r="D111" s="608"/>
      <c r="E111" s="608"/>
      <c r="F111" s="608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24" top="0.5118110236220472" bottom="0.3937007874015748" header="0.31496062992125984" footer="0.27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16" t="str">
        <f>'справка №1-БАЛАНС'!E3</f>
        <v>"Елпром ЗЕМ" АД</v>
      </c>
      <c r="C4" s="616"/>
      <c r="D4" s="616"/>
      <c r="E4" s="616"/>
      <c r="F4" s="616"/>
      <c r="G4" s="622" t="s">
        <v>2</v>
      </c>
      <c r="H4" s="622"/>
      <c r="I4" s="500">
        <f>'справка №1-БАЛАНС'!H3</f>
        <v>620115</v>
      </c>
    </row>
    <row r="5" spans="1:9" ht="15">
      <c r="A5" s="501" t="s">
        <v>4</v>
      </c>
      <c r="B5" s="617" t="str">
        <f>'справка №1-БАЛАНС'!E5</f>
        <v>ОТЧЕТ ВТОРО ТРИМЕСЕЧИЕ 2009 Г.</v>
      </c>
      <c r="C5" s="617"/>
      <c r="D5" s="617"/>
      <c r="E5" s="617"/>
      <c r="F5" s="617"/>
      <c r="G5" s="620" t="s">
        <v>3</v>
      </c>
      <c r="H5" s="621"/>
      <c r="I5" s="500">
        <f>'справка №1-БАЛАНС'!H4</f>
        <v>275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873</v>
      </c>
      <c r="B30" s="619"/>
      <c r="C30" s="619"/>
      <c r="D30" s="459" t="s">
        <v>819</v>
      </c>
      <c r="E30" s="618"/>
      <c r="F30" s="618"/>
      <c r="G30" s="618"/>
      <c r="H30" s="420" t="s">
        <v>781</v>
      </c>
      <c r="I30" s="618"/>
      <c r="J30" s="618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3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27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3" t="str">
        <f>'справка №1-БАЛАНС'!E3</f>
        <v>"Елпром ЗЕМ" АД</v>
      </c>
      <c r="C5" s="623"/>
      <c r="D5" s="623"/>
      <c r="E5" s="570" t="s">
        <v>2</v>
      </c>
      <c r="F5" s="451">
        <f>'справка №1-БАЛАНС'!H3</f>
        <v>620115</v>
      </c>
    </row>
    <row r="6" spans="1:13" ht="15" customHeight="1">
      <c r="A6" s="27" t="s">
        <v>822</v>
      </c>
      <c r="B6" s="624" t="str">
        <f>'справка №1-БАЛАНС'!E5</f>
        <v>ОТЧЕТ ВТОРО ТРИМЕСЕЧИЕ 2009 Г.</v>
      </c>
      <c r="C6" s="624"/>
      <c r="D6" s="510"/>
      <c r="E6" s="569" t="s">
        <v>3</v>
      </c>
      <c r="F6" s="511">
        <f>'справка №1-БАЛАНС'!H4</f>
        <v>275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864</v>
      </c>
      <c r="B133" s="40"/>
      <c r="C133" s="441">
        <v>7</v>
      </c>
      <c r="D133" s="441">
        <v>0.05</v>
      </c>
      <c r="E133" s="441"/>
      <c r="F133" s="443">
        <f>C133-E133</f>
        <v>7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7</v>
      </c>
      <c r="D148" s="429"/>
      <c r="E148" s="429">
        <f>SUM(E133:E147)</f>
        <v>0</v>
      </c>
      <c r="F148" s="442">
        <f>SUM(F133:F147)</f>
        <v>7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7</v>
      </c>
      <c r="D149" s="429"/>
      <c r="E149" s="429">
        <f>E148+E131+E114+E97</f>
        <v>0</v>
      </c>
      <c r="F149" s="442">
        <f>F148+F131+F114+F97</f>
        <v>7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873</v>
      </c>
      <c r="B151" s="453"/>
      <c r="C151" s="625" t="s">
        <v>849</v>
      </c>
      <c r="D151" s="625"/>
      <c r="E151" s="625"/>
      <c r="F151" s="625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5" t="s">
        <v>857</v>
      </c>
      <c r="D153" s="625"/>
      <c r="E153" s="625"/>
      <c r="F153" s="625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-</cp:lastModifiedBy>
  <cp:lastPrinted>2009-07-22T12:32:16Z</cp:lastPrinted>
  <dcterms:created xsi:type="dcterms:W3CDTF">2000-06-29T12:02:40Z</dcterms:created>
  <dcterms:modified xsi:type="dcterms:W3CDTF">2009-07-23T11:50:49Z</dcterms:modified>
  <cp:category/>
  <cp:version/>
  <cp:contentType/>
  <cp:contentStatus/>
</cp:coreProperties>
</file>