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<sst xmlns="http://schemas.openxmlformats.org/spreadsheetml/2006/main" count="1057" uniqueCount="879">
  <si>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</si>
  <si>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</si>
  <si>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</si>
  <si>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</si>
  <si>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</si>
  <si>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</si>
  <si>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</si>
  <si>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</si>
  <si>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</si>
  <si>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</si>
  <si>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</si>
  <si>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</si>
  <si>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</si>
  <si>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</si>
  <si>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</si>
  <si>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</si>
  <si>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</si>
  <si>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</si>
  <si>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</si>
  <si>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</si>
  <si>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</si>
  <si>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</si>
  <si>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</si>
  <si>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</si>
  <si>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</si>
  <si>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</si>
  <si>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</si>
  <si>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</si>
  <si>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</si>
  <si>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</si>
  <si>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</si>
  <si>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</si>
  <si>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</si>
  <si>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</si>
  <si>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</si>
  <si>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</si>
  <si>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</si>
  <si>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</si>
  <si>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</si>
  <si>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</si>
  <si>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</si>
  <si>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</si>
  <si>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</si>
  <si>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</si>
  <si>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</si>
  <si>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</si>
  <si>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</si>
  <si>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</si>
  <si>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</si>
  <si>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</si>
  <si>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</si>
  <si>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</si>
  <si>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</si>
  <si>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</si>
  <si>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</si>
  <si>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</si>
  <si>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</si>
  <si>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</si>
  <si>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</si>
  <si>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</si>
  <si>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</si>
  <si>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</si>
  <si>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</si>
  <si>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</si>
  <si>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</si>
  <si>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</si>
  <si>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</si>
  <si>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</si>
  <si>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</si>
  <si>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</si>
  <si>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</si>
  <si>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</si>
  <si>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</si>
  <si>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</si>
  <si>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</si>
  <si>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</si>
  <si>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</si>
  <si>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</si>
  <si>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</si>
  <si>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</si>
  <si>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</si>
  <si>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</si>
  <si>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</si>
  <si>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</si>
  <si>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</si>
  <si>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</si>
  <si>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</si>
  <si>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</si>
  <si>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</si>
  <si>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</si>
  <si>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</si>
  <si>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</si>
  <si>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</si>
  <si>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</si>
  <si>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</si>
  <si>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</si>
  <si>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</si>
  <si>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</si>
  <si>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</si>
  <si>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</si>
  <si>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</si>
  <si>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</si>
  <si>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</si>
  <si>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</si>
  <si>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</si>
  <si>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</si>
  <si>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</si>
  <si>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</si>
  <si>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</si>
  <si>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</si>
  <si>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</si>
  <si>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</si>
  <si>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</si>
  <si>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</si>
  <si>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</si>
  <si>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</si>
  <si>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</si>
  <si>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</si>
  <si>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</si>
  <si>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</si>
  <si>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</si>
  <si>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</si>
  <si>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</si>
  <si>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</si>
  <si>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</si>
  <si>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</si>
  <si>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</si>
  <si>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</si>
  <si>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</si>
  <si>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</si>
  <si>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</si>
  <si>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</si>
  <si>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</si>
  <si>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</si>
  <si>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</si>
  <si>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</si>
  <si>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</si>
  <si>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</si>
  <si>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</si>
  <si>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</si>
  <si>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</si>
  <si>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</si>
  <si>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</si>
  <si>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</si>
  <si>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</si>
  <si>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</si>
  <si>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</si>
  <si>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</si>
  <si>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</si>
  <si>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</si>
  <si>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</si>
  <si>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</si>
  <si>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</si>
  <si>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</si>
  <si>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</si>
  <si>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</si>
  <si>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</si>
  <si>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</si>
  <si>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</si>
  <si>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</si>
  <si>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</si>
  <si>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</si>
  <si>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</si>
  <si>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</si>
  <si>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</si>
  <si>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</si>
  <si>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</si>
  <si>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</si>
  <si>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</si>
  <si>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</si>
  <si>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</si>
  <si>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</si>
  <si>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</si>
  <si>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</si>
  <si>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</si>
  <si>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</si>
  <si>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</si>
  <si>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</si>
  <si>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</si>
  <si>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</si>
  <si>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</si>
  <si>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</si>
  <si>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</si>
  <si>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</si>
  <si>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</si>
  <si>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</si>
  <si>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</si>
  <si>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</si>
  <si>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</si>
  <si>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</si>
  <si>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</si>
  <si>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</si>
  <si>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</si>
  <si>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</si>
  <si>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</si>
  <si>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</si>
  <si>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</si>
  <si>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</si>
  <si>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</si>
  <si>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</si>
  <si>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</si>
  <si>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</si>
  <si>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</si>
  <si>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</si>
  <si>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</si>
  <si>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</si>
  <si>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</si>
  <si>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</si>
  <si>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</si>
  <si>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</si>
  <si>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</si>
  <si>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</si>
  <si>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</si>
  <si>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</si>
  <si>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</si>
  <si>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</si>
  <si>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</si>
  <si>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</si>
  <si>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</si>
  <si>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</si>
  <si>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</si>
  <si>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</si>
  <si>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</si>
  <si>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</si>
  <si>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</si>
  <si>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</si>
  <si>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</si>
  <si>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</si>
  <si>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</si>
  <si>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</si>
  <si>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</si>
  <si>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</si>
  <si>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</si>
  <si>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</si>
  <si>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</si>
  <si>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</si>
  <si>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</si>
  <si>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</si>
  <si>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</si>
  <si>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</si>
  <si>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</si>
  <si>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</si>
  <si>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</si>
  <si>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</si>
  <si>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</si>
  <si>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</si>
  <si>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</si>
  <si>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</si>
  <si>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</si>
  <si>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</si>
  <si>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</si>
  <si>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</si>
  <si>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</si>
  <si>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</si>
  <si>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</si>
  <si>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</si>
  <si>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</si>
  <si>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</si>
  <si>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</si>
  <si>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</si>
  <si>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</si>
  <si>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</si>
  <si>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</si>
  <si>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</si>
  <si>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</si>
  <si>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</si>
  <si>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</si>
  <si>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</si>
  <si>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</si>
  <si>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</si>
  <si>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</si>
  <si>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</si>
  <si>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</si>
  <si>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</si>
  <si>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</si>
  <si>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</si>
  <si>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</si>
  <si>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</si>
  <si>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</si>
  <si>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</si>
  <si>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</si>
  <si>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</si>
  <si>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</si>
  <si>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</si>
  <si>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</si>
  <si>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</si>
  <si>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</si>
  <si>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</si>
  <si>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</si>
  <si>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</si>
  <si>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</si>
  <si>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</si>
  <si>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</si>
  <si>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</si>
  <si>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</si>
  <si>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</si>
  <si>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</si>
  <si>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</si>
  <si>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</si>
  <si>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</si>
  <si>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</si>
  <si>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</si>
  <si>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</si>
  <si>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</si>
  <si>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</si>
  <si>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</si>
  <si>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</si>
  <si>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</si>
  <si>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</si>
  <si>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</si>
  <si>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</si>
  <si>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</si>
  <si>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</si>
  <si>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</si>
  <si>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</si>
  <si>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</si>
  <si>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</si>
  <si>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</si>
  <si>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</si>
  <si>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</si>
  <si>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</si>
  <si>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</si>
  <si>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</si>
  <si>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</si>
  <si>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</si>
  <si>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</si>
  <si>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</si>
  <si>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</si>
  <si>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</si>
  <si>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</si>
  <si>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</si>
  <si>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</si>
  <si>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</si>
  <si>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</si>
  <si>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</si>
  <si>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</si>
  <si>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</si>
  <si>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</si>
  <si>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</si>
  <si>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</si>
  <si>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</si>
  <si>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</si>
  <si>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</si>
  <si>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</si>
  <si>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</si>
  <si>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</si>
  <si>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</si>
  <si>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</si>
  <si>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</si>
  <si>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</si>
  <si>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</si>
  <si>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</si>
  <si>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</si>
  <si>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</si>
  <si>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</si>
  <si>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</si>
  <si>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</si>
  <si>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</si>
  <si>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</si>
  <si>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</si>
  <si>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</si>
  <si>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</si>
  <si>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</si>
  <si>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</si>
  <si>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</si>
  <si>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</si>
  <si>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</si>
  <si>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</si>
  <si>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</si>
  <si>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</si>
  <si>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</si>
  <si>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</si>
  <si>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</si>
  <si>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</si>
  <si>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</si>
  <si>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</si>
  <si>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</si>
  <si>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</si>
  <si>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</si>
  <si>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</si>
  <si>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</si>
  <si>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</si>
  <si>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</si>
  <si>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</si>
  <si>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</si>
  <si>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</si>
  <si>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</si>
  <si>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</si>
  <si>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</si>
  <si>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</si>
  <si>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</si>
  <si>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</si>
  <si>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</si>
  <si>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</si>
  <si>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</si>
  <si>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</si>
  <si>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</si>
  <si>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</si>
  <si>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</si>
  <si>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</si>
  <si>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</si>
  <si>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</si>
  <si>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</si>
  <si>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</si>
  <si>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</si>
  <si>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</si>
  <si>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</si>
  <si>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</si>
  <si>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</si>
  <si>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</si>
  <si>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</si>
  <si>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</si>
  <si>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</si>
  <si>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</si>
  <si>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</si>
  <si>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</si>
  <si>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</si>
  <si>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</si>
  <si>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</si>
  <si>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</si>
  <si>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</si>
  <si>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</si>
  <si>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</si>
  <si>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</si>
  <si>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</si>
  <si>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</si>
  <si>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</si>
  <si>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</si>
  <si>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</si>
  <si>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</si>
  <si>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</si>
  <si>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</si>
  <si>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</si>
  <si>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</si>
  <si>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</si>
  <si>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</si>
  <si>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</si>
  <si>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</si>
  <si>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</si>
  <si>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</si>
  <si>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</si>
  <si>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</si>
  <si>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</si>
  <si>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</si>
  <si>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</si>
  <si>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</si>
  <si>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</si>
  <si>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</si>
  <si>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</si>
  <si>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</si>
  <si>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</si>
  <si>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</si>
  <si>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</si>
  <si>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</si>
  <si>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</si>
  <si>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</si>
  <si>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</si>
  <si>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</si>
  <si>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</si>
  <si>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</si>
  <si>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</si>
  <si>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</si>
  <si>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</si>
  <si>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</si>
  <si>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</si>
  <si>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</si>
  <si>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</si>
  <si>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</si>
  <si>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</si>
  <si>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</si>
  <si>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</si>
  <si>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</si>
  <si>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</si>
  <si>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</si>
  <si>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</si>
  <si>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</si>
  <si>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</si>
  <si>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</si>
  <si>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</si>
  <si>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</si>
  <si>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</si>
  <si>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</si>
  <si>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</si>
  <si>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</si>
  <si>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</si>
  <si>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</si>
  <si>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</si>
  <si>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</si>
  <si>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</si>
  <si>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</si>
  <si>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</si>
  <si>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</si>
  <si>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</si>
  <si>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</si>
  <si>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</si>
  <si>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</si>
  <si>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</si>
  <si>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</si>
  <si>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</si>
  <si>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</si>
  <si>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</si>
  <si>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</si>
  <si>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</si>
  <si>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</si>
  <si>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</si>
  <si>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</si>
  <si>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</si>
  <si>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</si>
  <si>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</si>
  <si>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</si>
  <si>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</si>
  <si>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</si>
  <si>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</si>
  <si>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</si>
  <si>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</si>
  <si>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</si>
  <si>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</si>
  <si>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</si>
  <si>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</si>
  <si>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</si>
  <si>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</si>
  <si>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</si>
  <si>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</si>
  <si>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</si>
  <si>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</si>
  <si>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</si>
  <si>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</si>
  <si>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</si>
  <si>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</si>
  <si>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</si>
  <si>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</si>
  <si>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</si>
  <si>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</si>
  <si>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</si>
  <si>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</si>
  <si>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</si>
  <si>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</si>
  <si>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</si>
  <si>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</si>
  <si>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</si>
  <si>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</si>
  <si>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</si>
  <si>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</si>
  <si>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</si>
  <si>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</si>
  <si>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</si>
  <si>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</si>
  <si>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</si>
  <si>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</si>
  <si>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</si>
  <si>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</si>
  <si>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</si>
  <si>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</si>
  <si>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</si>
  <si>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</si>
  <si>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</si>
  <si>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</si>
  <si>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</si>
  <si>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</si>
  <si>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</si>
  <si>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</si>
  <si>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</si>
  <si>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</si>
  <si>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</si>
  <si>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</si>
  <si>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</si>
  <si>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</si>
  <si>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</si>
  <si>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</si>
  <si>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</si>
  <si>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</si>
  <si>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</si>
  <si>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</si>
  <si>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</si>
  <si>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</si>
  <si>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</si>
  <si>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</si>
  <si>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</si>
  <si>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</si>
  <si>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</si>
  <si>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</si>
  <si>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</si>
  <si>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</si>
  <si>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</si>
  <si>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</si>
  <si>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</si>
  <si>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</si>
  <si>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</si>
  <si>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</si>
  <si>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</si>
  <si>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</si>
  <si>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</si>
  <si>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</si>
  <si>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</si>
  <si>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</si>
  <si>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</si>
  <si>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</si>
  <si>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</si>
  <si>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</si>
  <si>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</si>
  <si>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</si>
  <si>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</si>
  <si>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</si>
  <si>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</si>
  <si>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</si>
  <si>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</si>
  <si>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</si>
  <si>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</si>
  <si>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</si>
  <si>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</si>
  <si>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</si>
  <si>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</si>
  <si>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</si>
  <si>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</si>
  <si>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</si>
  <si>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</si>
  <si>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</si>
  <si>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</si>
  <si>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</si>
  <si>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</si>
  <si>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</si>
  <si>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</si>
  <si>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</si>
  <si>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</si>
  <si>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</si>
  <si>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</si>
  <si>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</si>
  <si>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</si>
  <si>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</si>
  <si>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</si>
  <si>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</si>
  <si>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</si>
  <si>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</si>
  <si>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</si>
  <si>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</si>
  <si>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</si>
  <si>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</si>
  <si>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</si>
  <si>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</si>
  <si>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</si>
  <si>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</si>
  <si>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</si>
  <si>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</si>
  <si>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</si>
  <si>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</si>
  <si>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</si>
  <si>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</si>
  <si>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</si>
  <si>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</si>
  <si>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</si>
  <si>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</si>
  <si>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</si>
  <si>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</si>
  <si>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</si>
  <si>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</si>
  <si>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</si>
  <si>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</si>
  <si>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</si>
  <si>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</si>
  <si>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</si>
  <si>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</si>
  <si>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</si>
  <si>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</si>
  <si>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</si>
  <si>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</si>
  <si>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</si>
  <si>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</si>
  <si>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</si>
  <si>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</si>
  <si>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</si>
  <si>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</si>
  <si>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</si>
  <si>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</si>
  <si>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</si>
  <si>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</si>
  <si>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</si>
  <si>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</si>
  <si>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</si>
  <si>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</si>
  <si>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</si>
  <si>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</si>
  <si>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</si>
  <si>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</si>
  <si>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</si>
  <si>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</si>
  <si>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</si>
  <si>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</si>
  <si>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</si>
  <si>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</si>
  <si>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</si>
  <si>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</si>
  <si>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</si>
  <si>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</si>
  <si>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</si>
  <si>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</si>
  <si>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</si>
  <si>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</si>
  <si>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</si>
  <si>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</si>
  <si>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</si>
  <si>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</si>
  <si>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</si>
  <si>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</si>
  <si>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</si>
  <si>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</si>
  <si>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</si>
  <si>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</si>
  <si>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</si>
  <si>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</si>
  <si>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</si>
  <si>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</si>
  <si>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</si>
  <si>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</si>
  <si>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</si>
  <si>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</si>
  <si>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</si>
  <si>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</si>
  <si>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</si>
  <si>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</si>
  <si>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</si>
  <si>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</si>
  <si>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</si>
  <si>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</si>
  <si>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</si>
  <si>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</si>
  <si>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</si>
  <si>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</si>
  <si>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</si>
  <si>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</si>
  <si>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</si>
  <si>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</si>
  <si>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</si>
  <si>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</si>
  <si>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</si>
  <si>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</si>
  <si>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</si>
  <si>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</si>
  <si>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</si>
  <si>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</si>
  <si>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</si>
  <si>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</si>
  <si>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</si>
  <si>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</si>
  <si>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</si>
  <si>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</si>
  <si>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</si>
  <si>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</si>
  <si>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</si>
  <si>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</si>
  <si>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</si>
  <si>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</si>
  <si>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</si>
  <si>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</si>
  <si>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</si>
  <si>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</si>
  <si>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</si>
  <si>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</si>
  <si>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</si>
  <si>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</si>
  <si>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</si>
  <si>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</si>
  <si>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</si>
  <si>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</si>
  <si>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</si>
  <si>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</si>
  <si>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</si>
  <si>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</si>
  <si>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</si>
  <si>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</si>
  <si>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</si>
  <si>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</si>
  <si>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</si>
  <si>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</si>
  <si>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</si>
  <si>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</si>
  <si>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</si>
  <si>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</si>
  <si>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</si>
  <si>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</si>
  <si>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</si>
  <si>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</si>
  <si>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</si>
  <si>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</si>
  <si>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</si>
  <si>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</si>
  <si>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</si>
  <si>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</si>
  <si>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</si>
  <si>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</si>
  <si>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</si>
  <si>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</si>
  <si>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</si>
  <si>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</si>
  <si>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</si>
  <si>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</si>
  <si>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</si>
  <si>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</si>
  <si>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</si>
  <si>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</si>
  <si>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</si>
  <si>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</si>
  <si>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</si>
  <si>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</si>
  <si>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</si>
  <si>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</si>
  <si>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</si>
  <si>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</si>
  <si>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</si>
  <si>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</si>
  <si>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</si>
  <si>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</si>
  <si>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</si>
  <si>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</si>
  <si>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</si>
  <si>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</si>
  <si>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</si>
  <si>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</si>
  <si>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</si>
  <si>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</si>
  <si>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</si>
  <si>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</si>
  <si>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</si>
  <si>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</si>
  <si>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</si>
  <si>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</si>
  <si>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</si>
  <si>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</si>
  <si>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</si>
  <si>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</si>
  <si>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</si>
  <si>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</si>
  <si>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</si>
  <si>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</si>
  <si>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</si>
  <si>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</si>
  <si>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</si>
  <si>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</si>
  <si>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</si>
  <si>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</si>
  <si>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</si>
  <si>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</si>
  <si>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</si>
  <si>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</si>
  <si>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</si>
  <si>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</si>
  <si>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</si>
  <si>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</si>
  <si>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</si>
  <si>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</si>
  <si>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</si>
  <si>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</si>
  <si>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</si>
  <si>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</si>
  <si>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</si>
  <si>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</si>
  <si>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</si>
  <si>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</si>
  <si>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</si>
  <si>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</si>
  <si>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</si>
  <si>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</si>
  <si>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</si>
  <si>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</si>
  <si>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</si>
  <si>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</si>
  <si>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</si>
  <si>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1.ЧПБ Тексим АД</t>
  </si>
  <si>
    <t>Финанс Консултинг АД</t>
  </si>
  <si>
    <t>2. ПОК Съгласие АД</t>
  </si>
  <si>
    <t>3. Българска фондова борса АД</t>
  </si>
  <si>
    <t>1. ЗК Итил, Казан</t>
  </si>
  <si>
    <t>1. "Супер Боровец Пропърти Фонд" АДСИЦ</t>
  </si>
  <si>
    <t>Дата на съставяне: 15.06.2012</t>
  </si>
  <si>
    <t>01.01.2012 - 31.03.2012</t>
  </si>
  <si>
    <t xml:space="preserve">Дата на съставяне:          15.06.2012                            </t>
  </si>
  <si>
    <t xml:space="preserve">Дата  на съставяне: 15.06.2012                                                                                                                               </t>
  </si>
  <si>
    <t xml:space="preserve">Дата на съставяне: 15.06.2012                    </t>
  </si>
  <si>
    <t>Дата на съставяне:  15.06.2012</t>
  </si>
  <si>
    <r>
      <t xml:space="preserve">Дата на съставяне: </t>
    </r>
    <r>
      <rPr>
        <sz val="10"/>
        <rFont val="Times New Roman"/>
        <family val="1"/>
      </rPr>
      <t>15.06.2012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</si>
</sst>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7" fillId="0" borderId="1" xfId="27" applyNumberFormat="1" applyFont="1" applyBorder="1" applyAlignment="1" applyProtection="1" quotePrefix="1">
      <alignment horizontal="left" vertical="top" wrapText="1"/>
      <protection locked="0"/>
    </xf>
    <xf numFmtId="0" fontId="5" fillId="0" borderId="1" xfId="24" applyFont="1" applyBorder="1" applyAlignment="1" quotePrefix="1">
      <alignment horizontal="left" vertical="center" wrapText="1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6" applyFont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1">
      <selection activeCell="C37" sqref="C37:C3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867</v>
      </c>
      <c r="F3" s="217" t="s">
        <v>2</v>
      </c>
      <c r="G3" s="172"/>
      <c r="H3" s="461">
        <v>103765841</v>
      </c>
    </row>
    <row r="4" spans="1:8" ht="15">
      <c r="A4" s="585" t="s">
        <v>3</v>
      </c>
      <c r="B4" s="581"/>
      <c r="C4" s="581"/>
      <c r="D4" s="581"/>
      <c r="E4" s="504" t="s">
        <v>865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74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4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>
        <v>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72</v>
      </c>
      <c r="D17" s="151">
        <v>72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93</v>
      </c>
      <c r="D19" s="155">
        <f>SUM(D11:D18)</f>
        <v>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7003</v>
      </c>
      <c r="D20" s="151">
        <v>7062</v>
      </c>
      <c r="E20" s="237" t="s">
        <v>57</v>
      </c>
      <c r="F20" s="242" t="s">
        <v>58</v>
      </c>
      <c r="G20" s="158">
        <v>41</v>
      </c>
      <c r="H20" s="158">
        <v>-173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2640</v>
      </c>
      <c r="H21" s="156">
        <f>SUM(H22:H24)</f>
        <v>2446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70</v>
      </c>
      <c r="H22" s="152">
        <v>70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2570</v>
      </c>
      <c r="H23" s="152">
        <v>2376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2681</v>
      </c>
      <c r="H25" s="154">
        <f>H19+H20+H21</f>
        <v>2273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-484</v>
      </c>
      <c r="H27" s="154">
        <f>SUM(H28:H30)</f>
        <v>291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4647</v>
      </c>
      <c r="H28" s="152">
        <v>4292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-5131</v>
      </c>
      <c r="H29" s="316">
        <v>-4356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>
        <v>355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-1730</v>
      </c>
      <c r="H32" s="316">
        <v>-775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-2214</v>
      </c>
      <c r="H33" s="154">
        <f>H27+H31+H32</f>
        <v>-484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19275</v>
      </c>
      <c r="D34" s="155">
        <f>SUM(D35:D38)</f>
        <v>19297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1167</v>
      </c>
      <c r="H36" s="154">
        <f>H25+H17+H33</f>
        <v>2489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2129</v>
      </c>
      <c r="D37" s="151">
        <v>2150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17146</v>
      </c>
      <c r="D38" s="151">
        <v>17147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1567</v>
      </c>
      <c r="D39" s="159">
        <f>D40+D41+D43</f>
        <v>1457</v>
      </c>
      <c r="E39" s="445" t="s">
        <v>118</v>
      </c>
      <c r="F39" s="261" t="s">
        <v>119</v>
      </c>
      <c r="G39" s="158">
        <v>2009</v>
      </c>
      <c r="H39" s="158">
        <v>2002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1567</v>
      </c>
      <c r="D40" s="151">
        <v>1457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6849</v>
      </c>
      <c r="H43" s="152">
        <v>6849</v>
      </c>
      <c r="M43" s="157"/>
    </row>
    <row r="44" spans="1:8" ht="15">
      <c r="A44" s="235" t="s">
        <v>132</v>
      </c>
      <c r="B44" s="264" t="s">
        <v>133</v>
      </c>
      <c r="C44" s="151">
        <v>83889</v>
      </c>
      <c r="D44" s="151">
        <v>86098</v>
      </c>
      <c r="E44" s="268" t="s">
        <v>134</v>
      </c>
      <c r="F44" s="242" t="s">
        <v>135</v>
      </c>
      <c r="G44" s="152">
        <v>1008</v>
      </c>
      <c r="H44" s="152">
        <v>1008</v>
      </c>
    </row>
    <row r="45" spans="1:15" ht="15">
      <c r="A45" s="235" t="s">
        <v>136</v>
      </c>
      <c r="B45" s="249" t="s">
        <v>137</v>
      </c>
      <c r="C45" s="155">
        <f>C34+C39+C44</f>
        <v>104731</v>
      </c>
      <c r="D45" s="155">
        <f>D34+D39+D44</f>
        <v>106852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15584</v>
      </c>
      <c r="H47" s="152">
        <v>15584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8796</v>
      </c>
      <c r="H48" s="152">
        <v>8796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32237</v>
      </c>
      <c r="H49" s="154">
        <f>SUM(H43:H48)</f>
        <v>32237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53739</v>
      </c>
      <c r="H51" s="152">
        <v>54436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</v>
      </c>
      <c r="H53" s="152"/>
    </row>
    <row r="54" spans="1:8" ht="15">
      <c r="A54" s="235" t="s">
        <v>166</v>
      </c>
      <c r="B54" s="249" t="s">
        <v>167</v>
      </c>
      <c r="C54" s="151">
        <v>59</v>
      </c>
      <c r="D54" s="151">
        <v>41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111892</v>
      </c>
      <c r="D55" s="155">
        <f>D19+D20+D21+D27+D32+D45+D51+D53+D54</f>
        <v>114058</v>
      </c>
      <c r="E55" s="237" t="s">
        <v>172</v>
      </c>
      <c r="F55" s="261" t="s">
        <v>173</v>
      </c>
      <c r="G55" s="154">
        <f>G49+G51+G52+G53+G54</f>
        <v>85977</v>
      </c>
      <c r="H55" s="154">
        <f>H49+H51+H52+H53+H54</f>
        <v>86673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4239</v>
      </c>
      <c r="D58" s="151">
        <v>8211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792</v>
      </c>
      <c r="H59" s="152">
        <v>2360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5097</v>
      </c>
      <c r="H60" s="152">
        <v>4653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35550</v>
      </c>
      <c r="H61" s="154">
        <f>SUM(H62:H68)</f>
        <v>37284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1662</v>
      </c>
      <c r="H63" s="152">
        <v>786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4239</v>
      </c>
      <c r="D64" s="155">
        <f>SUM(D58:D63)</f>
        <v>8211</v>
      </c>
      <c r="E64" s="237" t="s">
        <v>200</v>
      </c>
      <c r="F64" s="242" t="s">
        <v>201</v>
      </c>
      <c r="G64" s="152">
        <v>31617</v>
      </c>
      <c r="H64" s="152">
        <v>29982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1996</v>
      </c>
      <c r="H65" s="152">
        <v>6296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70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430</v>
      </c>
      <c r="D67" s="151">
        <v>524</v>
      </c>
      <c r="E67" s="237" t="s">
        <v>209</v>
      </c>
      <c r="F67" s="242" t="s">
        <v>210</v>
      </c>
      <c r="G67" s="152">
        <v>19</v>
      </c>
      <c r="H67" s="152">
        <v>7</v>
      </c>
    </row>
    <row r="68" spans="1:8" ht="15">
      <c r="A68" s="235" t="s">
        <v>211</v>
      </c>
      <c r="B68" s="241" t="s">
        <v>212</v>
      </c>
      <c r="C68" s="151">
        <v>4456</v>
      </c>
      <c r="D68" s="151">
        <v>2407</v>
      </c>
      <c r="E68" s="237" t="s">
        <v>213</v>
      </c>
      <c r="F68" s="242" t="s">
        <v>214</v>
      </c>
      <c r="G68" s="152">
        <v>186</v>
      </c>
      <c r="H68" s="152">
        <v>177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6887</v>
      </c>
      <c r="H69" s="152">
        <v>6461</v>
      </c>
    </row>
    <row r="70" spans="1:8" ht="15">
      <c r="A70" s="235" t="s">
        <v>218</v>
      </c>
      <c r="B70" s="241" t="s">
        <v>219</v>
      </c>
      <c r="C70" s="151">
        <v>2149</v>
      </c>
      <c r="D70" s="151">
        <v>2242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48326</v>
      </c>
      <c r="H71" s="161">
        <f>H59+H60+H61+H69+H70</f>
        <v>50758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45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2463</v>
      </c>
      <c r="D74" s="151">
        <v>2500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9543</v>
      </c>
      <c r="D75" s="155">
        <f>SUM(D67:D74)</f>
        <v>7677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48326</v>
      </c>
      <c r="H79" s="162">
        <f>H71+H74+H75+H76</f>
        <v>50758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7099</v>
      </c>
      <c r="D83" s="151">
        <v>7847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7099</v>
      </c>
      <c r="D84" s="155">
        <f>D83+D82+D78</f>
        <v>7847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339</v>
      </c>
      <c r="D87" s="151">
        <v>959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4367</v>
      </c>
      <c r="D88" s="151">
        <v>3170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4706</v>
      </c>
      <c r="D91" s="155">
        <f>SUM(D87:D90)</f>
        <v>4129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25587</v>
      </c>
      <c r="D93" s="155">
        <f>D64+D75+D84+D91+D92</f>
        <v>27864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137479</v>
      </c>
      <c r="D94" s="164">
        <f>D93+D55</f>
        <v>141922</v>
      </c>
      <c r="E94" s="449" t="s">
        <v>270</v>
      </c>
      <c r="F94" s="289" t="s">
        <v>271</v>
      </c>
      <c r="G94" s="165">
        <f>G36+G39+G55+G79</f>
        <v>137479</v>
      </c>
      <c r="H94" s="165">
        <f>H36+H39+H55+H79</f>
        <v>141922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576"/>
      <c r="H96" s="577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7"/>
      <c r="M97" s="157"/>
    </row>
    <row r="98" spans="1:13" ht="15">
      <c r="A98" s="45" t="s">
        <v>872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857</v>
      </c>
      <c r="D100" s="590"/>
      <c r="E100" s="59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3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E53" sqref="E53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4" t="str">
        <f>'справка №1-БАЛАНС'!E3</f>
        <v>Финанс Консултинг АД</v>
      </c>
      <c r="C2" s="584"/>
      <c r="D2" s="584"/>
      <c r="E2" s="584"/>
      <c r="F2" s="592" t="s">
        <v>2</v>
      </c>
      <c r="G2" s="592"/>
      <c r="H2" s="525">
        <f>'справка №1-БАЛАНС'!H3</f>
        <v>103765841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01.01.2012 - 31.03.2012</v>
      </c>
      <c r="C4" s="591"/>
      <c r="D4" s="59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18</v>
      </c>
      <c r="D9" s="46">
        <v>15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549</v>
      </c>
      <c r="D10" s="46">
        <v>199</v>
      </c>
      <c r="E10" s="298" t="s">
        <v>289</v>
      </c>
      <c r="F10" s="548" t="s">
        <v>290</v>
      </c>
      <c r="G10" s="549">
        <v>4300</v>
      </c>
      <c r="H10" s="549"/>
    </row>
    <row r="11" spans="1:8" ht="12">
      <c r="A11" s="298" t="s">
        <v>291</v>
      </c>
      <c r="B11" s="299" t="s">
        <v>292</v>
      </c>
      <c r="C11" s="46">
        <v>63</v>
      </c>
      <c r="D11" s="46">
        <v>83</v>
      </c>
      <c r="E11" s="300" t="s">
        <v>293</v>
      </c>
      <c r="F11" s="548" t="s">
        <v>294</v>
      </c>
      <c r="G11" s="549">
        <v>29</v>
      </c>
      <c r="H11" s="549">
        <v>48</v>
      </c>
    </row>
    <row r="12" spans="1:8" ht="12">
      <c r="A12" s="298" t="s">
        <v>295</v>
      </c>
      <c r="B12" s="299" t="s">
        <v>296</v>
      </c>
      <c r="C12" s="46">
        <v>171</v>
      </c>
      <c r="D12" s="46">
        <v>305</v>
      </c>
      <c r="E12" s="300" t="s">
        <v>78</v>
      </c>
      <c r="F12" s="548" t="s">
        <v>297</v>
      </c>
      <c r="G12" s="549"/>
      <c r="H12" s="549">
        <v>79</v>
      </c>
    </row>
    <row r="13" spans="1:18" ht="12">
      <c r="A13" s="298" t="s">
        <v>298</v>
      </c>
      <c r="B13" s="299" t="s">
        <v>299</v>
      </c>
      <c r="C13" s="46">
        <v>26</v>
      </c>
      <c r="D13" s="46">
        <v>32</v>
      </c>
      <c r="E13" s="301" t="s">
        <v>51</v>
      </c>
      <c r="F13" s="550" t="s">
        <v>300</v>
      </c>
      <c r="G13" s="547">
        <f>SUM(G9:G12)</f>
        <v>4329</v>
      </c>
      <c r="H13" s="547">
        <f>SUM(H9:H12)</f>
        <v>127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4057</v>
      </c>
      <c r="D14" s="46">
        <v>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48</v>
      </c>
      <c r="D16" s="47">
        <v>40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4932</v>
      </c>
      <c r="D19" s="49">
        <f>SUM(D9:D15)+D16</f>
        <v>674</v>
      </c>
      <c r="E19" s="304" t="s">
        <v>317</v>
      </c>
      <c r="F19" s="551" t="s">
        <v>318</v>
      </c>
      <c r="G19" s="549">
        <v>194</v>
      </c>
      <c r="H19" s="549">
        <v>448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1310</v>
      </c>
      <c r="H21" s="549">
        <v>194</v>
      </c>
    </row>
    <row r="22" spans="1:8" ht="24">
      <c r="A22" s="304" t="s">
        <v>324</v>
      </c>
      <c r="B22" s="305" t="s">
        <v>325</v>
      </c>
      <c r="C22" s="46">
        <v>1471</v>
      </c>
      <c r="D22" s="46">
        <v>631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>
        <v>243</v>
      </c>
      <c r="D23" s="46">
        <v>22</v>
      </c>
      <c r="E23" s="298" t="s">
        <v>330</v>
      </c>
      <c r="F23" s="551" t="s">
        <v>331</v>
      </c>
      <c r="G23" s="549">
        <v>1589</v>
      </c>
      <c r="H23" s="549">
        <v>1093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3" t="s">
        <v>334</v>
      </c>
      <c r="G24" s="547">
        <f>SUM(G19:G23)</f>
        <v>3093</v>
      </c>
      <c r="H24" s="547">
        <f>SUM(H19:H23)</f>
        <v>1735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321</v>
      </c>
      <c r="D25" s="46">
        <v>284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2036</v>
      </c>
      <c r="D26" s="49">
        <f>SUM(D22:D25)</f>
        <v>937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6968</v>
      </c>
      <c r="D28" s="50">
        <f>D26+D19</f>
        <v>1611</v>
      </c>
      <c r="E28" s="127" t="s">
        <v>339</v>
      </c>
      <c r="F28" s="553" t="s">
        <v>340</v>
      </c>
      <c r="G28" s="547">
        <f>G13+G15+G24</f>
        <v>7422</v>
      </c>
      <c r="H28" s="547">
        <f>H13+H15+H24</f>
        <v>1862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454</v>
      </c>
      <c r="D30" s="50">
        <f>IF((H28-D28)&gt;0,H28-D28,0)</f>
        <v>251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>
        <v>2177</v>
      </c>
      <c r="H31" s="549">
        <v>837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6968</v>
      </c>
      <c r="D33" s="49">
        <f>D28-D31+D32</f>
        <v>1611</v>
      </c>
      <c r="E33" s="127" t="s">
        <v>353</v>
      </c>
      <c r="F33" s="553" t="s">
        <v>354</v>
      </c>
      <c r="G33" s="53">
        <f>G32-G31+G28</f>
        <v>5245</v>
      </c>
      <c r="H33" s="53">
        <f>H32-H31+H28</f>
        <v>1025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1723</v>
      </c>
      <c r="H34" s="547">
        <f>IF((D33-H33)&gt;0,D33-H33,0)</f>
        <v>586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1723</v>
      </c>
      <c r="H39" s="558">
        <f>IF(H34&gt;0,IF(D35+H34&lt;0,0,D35+H34),IF(D34-D35&lt;0,D35-D34,0))</f>
        <v>586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7</v>
      </c>
      <c r="D40" s="51">
        <v>8</v>
      </c>
      <c r="E40" s="127" t="s">
        <v>371</v>
      </c>
      <c r="F40" s="557" t="s">
        <v>373</v>
      </c>
      <c r="G40" s="549"/>
      <c r="H40" s="549">
        <v>5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1730</v>
      </c>
      <c r="H41" s="52">
        <f>IF(D39=0,IF(H39-H40&gt;0,H39-H40+D40,0),IF(D39-D40&lt;0,D40-D39+H40,0))</f>
        <v>589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6968</v>
      </c>
      <c r="D42" s="53">
        <f>D33+D35+D39</f>
        <v>1611</v>
      </c>
      <c r="E42" s="128" t="s">
        <v>380</v>
      </c>
      <c r="F42" s="129" t="s">
        <v>381</v>
      </c>
      <c r="G42" s="53">
        <f>G39+G33</f>
        <v>6968</v>
      </c>
      <c r="H42" s="53">
        <f>H39+H33</f>
        <v>1611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3" t="s">
        <v>863</v>
      </c>
      <c r="B45" s="593"/>
      <c r="C45" s="593"/>
      <c r="D45" s="593"/>
      <c r="E45" s="59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80">
        <v>41075</v>
      </c>
      <c r="C48" s="427" t="s">
        <v>382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3"/>
      <c r="E50" s="583"/>
      <c r="F50" s="583"/>
      <c r="G50" s="583"/>
      <c r="H50" s="58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Финанс Консултинг АД</v>
      </c>
      <c r="C4" s="540" t="s">
        <v>2</v>
      </c>
      <c r="D4" s="540">
        <f>'справка №1-БАЛАНС'!H3</f>
        <v>103765841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01.01.2012 - 31.03.2012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579</v>
      </c>
      <c r="D10" s="54">
        <v>13676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-346</v>
      </c>
      <c r="D11" s="54">
        <v>-9618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>
        <v>-49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-339</v>
      </c>
      <c r="D13" s="54">
        <v>-1644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104</v>
      </c>
      <c r="D14" s="54">
        <v>335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-66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-953</v>
      </c>
      <c r="D19" s="54">
        <v>4782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-955</v>
      </c>
      <c r="D20" s="55">
        <f>SUM(D10:D19)</f>
        <v>7416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</v>
      </c>
      <c r="D22" s="54">
        <v>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793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</v>
      </c>
      <c r="D24" s="54">
        <v>-1993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</v>
      </c>
      <c r="D25" s="54">
        <v>262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185</v>
      </c>
      <c r="D26" s="54">
        <v>169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-141</v>
      </c>
      <c r="D27" s="54">
        <v>-1343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-1279</v>
      </c>
      <c r="D28" s="54">
        <v>692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1242</v>
      </c>
      <c r="D31" s="54">
        <v>-2916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</v>
      </c>
      <c r="D32" s="55">
        <f>SUM(D22:D31)</f>
        <v>-4300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4984</v>
      </c>
      <c r="D36" s="54">
        <v>14778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-2797</v>
      </c>
      <c r="D37" s="54">
        <v>-21390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-844</v>
      </c>
      <c r="D38" s="54">
        <v>-3358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-1026</v>
      </c>
      <c r="D39" s="54">
        <v>-11161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</v>
      </c>
      <c r="D41" s="54">
        <v>6024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313</v>
      </c>
      <c r="D42" s="55">
        <f>SUM(D34:D41)</f>
        <v>-15107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-630</v>
      </c>
      <c r="D43" s="55">
        <f>D42+D32+D20</f>
        <v>-11991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5336</v>
      </c>
      <c r="D44" s="132">
        <v>16120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4706</v>
      </c>
      <c r="D45" s="55">
        <f>D44+D43</f>
        <v>4129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4706</v>
      </c>
      <c r="D46" s="56">
        <v>4129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8" bottom="0.5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5" sqref="I15:J15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Финанс Консултинг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103765841</v>
      </c>
      <c r="N3" s="2"/>
    </row>
    <row r="4" spans="1:15" s="531" customFormat="1" ht="13.5" customHeight="1">
      <c r="A4" s="467" t="s">
        <v>461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1" t="str">
        <f>'справка №1-БАЛАНС'!E5</f>
        <v>01.01.2012 - 31.03.2012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-173</v>
      </c>
      <c r="F11" s="58">
        <f>'справка №1-БАЛАНС'!H22</f>
        <v>70</v>
      </c>
      <c r="G11" s="58">
        <f>'справка №1-БАЛАНС'!H23</f>
        <v>2376</v>
      </c>
      <c r="H11" s="60"/>
      <c r="I11" s="58">
        <f>'справка №1-БАЛАНС'!H28+'справка №1-БАЛАНС'!H31</f>
        <v>4292</v>
      </c>
      <c r="J11" s="58">
        <f>'справка №1-БАЛАНС'!H29+'справка №1-БАЛАНС'!H32</f>
        <v>-5131</v>
      </c>
      <c r="K11" s="60"/>
      <c r="L11" s="344">
        <f>SUM(C11:K11)</f>
        <v>2134</v>
      </c>
      <c r="M11" s="58">
        <f>'справка №1-БАЛАНС'!H39</f>
        <v>2002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-173</v>
      </c>
      <c r="F15" s="61">
        <f t="shared" si="2"/>
        <v>70</v>
      </c>
      <c r="G15" s="61">
        <f t="shared" si="2"/>
        <v>2376</v>
      </c>
      <c r="H15" s="61">
        <f t="shared" si="2"/>
        <v>0</v>
      </c>
      <c r="I15" s="61">
        <f t="shared" si="2"/>
        <v>4292</v>
      </c>
      <c r="J15" s="61">
        <f t="shared" si="2"/>
        <v>-5131</v>
      </c>
      <c r="K15" s="61">
        <f t="shared" si="2"/>
        <v>0</v>
      </c>
      <c r="L15" s="344">
        <f t="shared" si="1"/>
        <v>2134</v>
      </c>
      <c r="M15" s="61">
        <f t="shared" si="2"/>
        <v>2002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-1730</v>
      </c>
      <c r="K16" s="60"/>
      <c r="L16" s="344">
        <f t="shared" si="1"/>
        <v>-1730</v>
      </c>
      <c r="M16" s="60">
        <v>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214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214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217</v>
      </c>
      <c r="F25" s="185"/>
      <c r="G25" s="185"/>
      <c r="H25" s="185"/>
      <c r="I25" s="185"/>
      <c r="J25" s="185"/>
      <c r="K25" s="185"/>
      <c r="L25" s="344">
        <f t="shared" si="1"/>
        <v>217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3</v>
      </c>
      <c r="F26" s="185"/>
      <c r="G26" s="185"/>
      <c r="H26" s="185"/>
      <c r="I26" s="185"/>
      <c r="J26" s="185"/>
      <c r="K26" s="185"/>
      <c r="L26" s="344">
        <f t="shared" si="1"/>
        <v>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>
        <v>194</v>
      </c>
      <c r="H28" s="60"/>
      <c r="I28" s="60"/>
      <c r="J28" s="60">
        <v>355</v>
      </c>
      <c r="K28" s="60"/>
      <c r="L28" s="344">
        <f t="shared" si="1"/>
        <v>549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41</v>
      </c>
      <c r="F29" s="59">
        <f t="shared" si="6"/>
        <v>70</v>
      </c>
      <c r="G29" s="59">
        <f t="shared" si="6"/>
        <v>2570</v>
      </c>
      <c r="H29" s="59">
        <f t="shared" si="6"/>
        <v>0</v>
      </c>
      <c r="I29" s="59">
        <f t="shared" si="6"/>
        <v>4292</v>
      </c>
      <c r="J29" s="59">
        <f t="shared" si="6"/>
        <v>-6506</v>
      </c>
      <c r="K29" s="59">
        <f t="shared" si="6"/>
        <v>0</v>
      </c>
      <c r="L29" s="344">
        <f t="shared" si="1"/>
        <v>1167</v>
      </c>
      <c r="M29" s="59">
        <f t="shared" si="6"/>
        <v>2009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41</v>
      </c>
      <c r="F32" s="59">
        <f t="shared" si="7"/>
        <v>70</v>
      </c>
      <c r="G32" s="59">
        <f t="shared" si="7"/>
        <v>2570</v>
      </c>
      <c r="H32" s="59">
        <f t="shared" si="7"/>
        <v>0</v>
      </c>
      <c r="I32" s="59">
        <f t="shared" si="7"/>
        <v>4292</v>
      </c>
      <c r="J32" s="59">
        <f t="shared" si="7"/>
        <v>-6506</v>
      </c>
      <c r="K32" s="59">
        <f t="shared" si="7"/>
        <v>0</v>
      </c>
      <c r="L32" s="344">
        <f t="shared" si="1"/>
        <v>1167</v>
      </c>
      <c r="M32" s="59">
        <f>M29+M30+M31</f>
        <v>2009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864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859</v>
      </c>
      <c r="K38" s="15"/>
      <c r="L38" s="596"/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K49" sqref="K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384</v>
      </c>
      <c r="B2" s="603"/>
      <c r="C2" s="604" t="str">
        <f>'справка №1-БАЛАНС'!E3</f>
        <v>Финанс Консултинг АД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103765841</v>
      </c>
      <c r="P2" s="483"/>
      <c r="Q2" s="483"/>
      <c r="R2" s="525"/>
    </row>
    <row r="3" spans="1:18" ht="15">
      <c r="A3" s="602" t="s">
        <v>5</v>
      </c>
      <c r="B3" s="603"/>
      <c r="C3" s="605" t="str">
        <f>'справка №1-БАЛАНС'!E5</f>
        <v>01.01.2012 - 31.03.2012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6" t="s">
        <v>530</v>
      </c>
      <c r="R5" s="616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7"/>
      <c r="R6" s="61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173</v>
      </c>
      <c r="E11" s="189">
        <v>1</v>
      </c>
      <c r="F11" s="189"/>
      <c r="G11" s="74">
        <f t="shared" si="2"/>
        <v>174</v>
      </c>
      <c r="H11" s="65"/>
      <c r="I11" s="65"/>
      <c r="J11" s="74">
        <f t="shared" si="3"/>
        <v>174</v>
      </c>
      <c r="K11" s="65">
        <v>169</v>
      </c>
      <c r="L11" s="65">
        <v>1</v>
      </c>
      <c r="M11" s="65"/>
      <c r="N11" s="74">
        <f t="shared" si="4"/>
        <v>170</v>
      </c>
      <c r="O11" s="65"/>
      <c r="P11" s="65"/>
      <c r="Q11" s="74">
        <f t="shared" si="0"/>
        <v>170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157</v>
      </c>
      <c r="E13" s="189"/>
      <c r="F13" s="189"/>
      <c r="G13" s="74">
        <f t="shared" si="2"/>
        <v>157</v>
      </c>
      <c r="H13" s="65"/>
      <c r="I13" s="65"/>
      <c r="J13" s="74">
        <f t="shared" si="3"/>
        <v>157</v>
      </c>
      <c r="K13" s="65">
        <v>151</v>
      </c>
      <c r="L13" s="65">
        <v>2</v>
      </c>
      <c r="M13" s="65"/>
      <c r="N13" s="74">
        <f t="shared" si="4"/>
        <v>153</v>
      </c>
      <c r="O13" s="65"/>
      <c r="P13" s="65"/>
      <c r="Q13" s="74">
        <f t="shared" si="0"/>
        <v>153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>
        <v>72</v>
      </c>
      <c r="E15" s="457"/>
      <c r="F15" s="457"/>
      <c r="G15" s="74">
        <f t="shared" si="2"/>
        <v>72</v>
      </c>
      <c r="H15" s="458"/>
      <c r="I15" s="458"/>
      <c r="J15" s="74">
        <f t="shared" si="3"/>
        <v>72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56</v>
      </c>
      <c r="E16" s="189"/>
      <c r="F16" s="189"/>
      <c r="G16" s="74">
        <f t="shared" si="2"/>
        <v>56</v>
      </c>
      <c r="H16" s="65"/>
      <c r="I16" s="65"/>
      <c r="J16" s="74">
        <f t="shared" si="3"/>
        <v>56</v>
      </c>
      <c r="K16" s="65">
        <v>41</v>
      </c>
      <c r="L16" s="65">
        <v>2</v>
      </c>
      <c r="M16" s="65"/>
      <c r="N16" s="74">
        <f t="shared" si="4"/>
        <v>43</v>
      </c>
      <c r="O16" s="65"/>
      <c r="P16" s="65"/>
      <c r="Q16" s="74">
        <f aca="true" t="shared" si="5" ref="Q16:Q25">N16+O16-P16</f>
        <v>43</v>
      </c>
      <c r="R16" s="74">
        <f aca="true" t="shared" si="6" ref="R16:R25">J16-Q16</f>
        <v>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458</v>
      </c>
      <c r="E17" s="194">
        <f>SUM(E9:E16)</f>
        <v>1</v>
      </c>
      <c r="F17" s="194">
        <f>SUM(F9:F16)</f>
        <v>0</v>
      </c>
      <c r="G17" s="74">
        <f t="shared" si="2"/>
        <v>459</v>
      </c>
      <c r="H17" s="75">
        <f>SUM(H9:H16)</f>
        <v>0</v>
      </c>
      <c r="I17" s="75">
        <f>SUM(I9:I16)</f>
        <v>0</v>
      </c>
      <c r="J17" s="74">
        <f t="shared" si="3"/>
        <v>459</v>
      </c>
      <c r="K17" s="75">
        <f>SUM(K9:K16)</f>
        <v>361</v>
      </c>
      <c r="L17" s="75">
        <f>SUM(L9:L16)</f>
        <v>5</v>
      </c>
      <c r="M17" s="75">
        <f>SUM(M9:M16)</f>
        <v>0</v>
      </c>
      <c r="N17" s="74">
        <f t="shared" si="4"/>
        <v>366</v>
      </c>
      <c r="O17" s="75">
        <f>SUM(O9:O16)</f>
        <v>0</v>
      </c>
      <c r="P17" s="75">
        <f>SUM(P9:P16)</f>
        <v>0</v>
      </c>
      <c r="Q17" s="74">
        <f t="shared" si="5"/>
        <v>366</v>
      </c>
      <c r="R17" s="74">
        <f t="shared" si="6"/>
        <v>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8299</v>
      </c>
      <c r="E18" s="187"/>
      <c r="F18" s="187"/>
      <c r="G18" s="74">
        <f t="shared" si="2"/>
        <v>8299</v>
      </c>
      <c r="H18" s="63"/>
      <c r="I18" s="63"/>
      <c r="J18" s="74">
        <f t="shared" si="3"/>
        <v>8299</v>
      </c>
      <c r="K18" s="63">
        <v>1237</v>
      </c>
      <c r="L18" s="63">
        <v>59</v>
      </c>
      <c r="M18" s="63"/>
      <c r="N18" s="74">
        <f t="shared" si="4"/>
        <v>1296</v>
      </c>
      <c r="O18" s="63"/>
      <c r="P18" s="63"/>
      <c r="Q18" s="74">
        <f t="shared" si="5"/>
        <v>1296</v>
      </c>
      <c r="R18" s="74">
        <f t="shared" si="6"/>
        <v>7003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180</v>
      </c>
      <c r="E22" s="189"/>
      <c r="F22" s="189"/>
      <c r="G22" s="74">
        <f t="shared" si="2"/>
        <v>180</v>
      </c>
      <c r="H22" s="65"/>
      <c r="I22" s="65"/>
      <c r="J22" s="74">
        <f t="shared" si="3"/>
        <v>180</v>
      </c>
      <c r="K22" s="65">
        <v>174</v>
      </c>
      <c r="L22" s="65"/>
      <c r="M22" s="65"/>
      <c r="N22" s="74">
        <f t="shared" si="4"/>
        <v>174</v>
      </c>
      <c r="O22" s="65"/>
      <c r="P22" s="65"/>
      <c r="Q22" s="74">
        <f t="shared" si="5"/>
        <v>174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8</v>
      </c>
      <c r="E24" s="189"/>
      <c r="F24" s="189"/>
      <c r="G24" s="74">
        <f t="shared" si="2"/>
        <v>8</v>
      </c>
      <c r="H24" s="65"/>
      <c r="I24" s="65"/>
      <c r="J24" s="74">
        <f t="shared" si="3"/>
        <v>8</v>
      </c>
      <c r="K24" s="65">
        <v>8</v>
      </c>
      <c r="L24" s="65"/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188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188</v>
      </c>
      <c r="H25" s="66">
        <f t="shared" si="7"/>
        <v>0</v>
      </c>
      <c r="I25" s="66">
        <f t="shared" si="7"/>
        <v>0</v>
      </c>
      <c r="J25" s="67">
        <f t="shared" si="3"/>
        <v>188</v>
      </c>
      <c r="K25" s="66">
        <f t="shared" si="7"/>
        <v>182</v>
      </c>
      <c r="L25" s="66">
        <f t="shared" si="7"/>
        <v>0</v>
      </c>
      <c r="M25" s="66">
        <f t="shared" si="7"/>
        <v>0</v>
      </c>
      <c r="N25" s="67">
        <f t="shared" si="4"/>
        <v>182</v>
      </c>
      <c r="O25" s="66">
        <f t="shared" si="7"/>
        <v>0</v>
      </c>
      <c r="P25" s="66">
        <f t="shared" si="7"/>
        <v>0</v>
      </c>
      <c r="Q25" s="67">
        <f t="shared" si="5"/>
        <v>182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19367</v>
      </c>
      <c r="E27" s="192">
        <f aca="true" t="shared" si="8" ref="E27:P27">SUM(E28:E31)</f>
        <v>0</v>
      </c>
      <c r="F27" s="192">
        <f t="shared" si="8"/>
        <v>72</v>
      </c>
      <c r="G27" s="71">
        <f t="shared" si="2"/>
        <v>19295</v>
      </c>
      <c r="H27" s="70">
        <f t="shared" si="8"/>
        <v>0</v>
      </c>
      <c r="I27" s="70">
        <f t="shared" si="8"/>
        <v>0</v>
      </c>
      <c r="J27" s="71">
        <f t="shared" si="3"/>
        <v>19295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19295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2220</v>
      </c>
      <c r="E30" s="189"/>
      <c r="F30" s="189">
        <v>71</v>
      </c>
      <c r="G30" s="74">
        <f t="shared" si="2"/>
        <v>2149</v>
      </c>
      <c r="H30" s="72"/>
      <c r="I30" s="72"/>
      <c r="J30" s="74">
        <f t="shared" si="3"/>
        <v>2149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2149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17147</v>
      </c>
      <c r="E31" s="189"/>
      <c r="F31" s="189">
        <v>1</v>
      </c>
      <c r="G31" s="74">
        <f t="shared" si="2"/>
        <v>17146</v>
      </c>
      <c r="H31" s="72"/>
      <c r="I31" s="72"/>
      <c r="J31" s="74">
        <f t="shared" si="3"/>
        <v>17146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17146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1457</v>
      </c>
      <c r="E32" s="193">
        <f aca="true" t="shared" si="11" ref="E32:P32">SUM(E33:E36)</f>
        <v>110</v>
      </c>
      <c r="F32" s="193">
        <f t="shared" si="11"/>
        <v>0</v>
      </c>
      <c r="G32" s="74">
        <f t="shared" si="2"/>
        <v>1567</v>
      </c>
      <c r="H32" s="73">
        <f t="shared" si="11"/>
        <v>0</v>
      </c>
      <c r="I32" s="73">
        <f t="shared" si="11"/>
        <v>0</v>
      </c>
      <c r="J32" s="74">
        <f t="shared" si="3"/>
        <v>1567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1567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1457</v>
      </c>
      <c r="E33" s="189">
        <v>110</v>
      </c>
      <c r="F33" s="189"/>
      <c r="G33" s="74">
        <f t="shared" si="2"/>
        <v>1567</v>
      </c>
      <c r="H33" s="72"/>
      <c r="I33" s="72"/>
      <c r="J33" s="74">
        <f t="shared" si="3"/>
        <v>1567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1567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86098</v>
      </c>
      <c r="E37" s="189"/>
      <c r="F37" s="189">
        <v>10725</v>
      </c>
      <c r="G37" s="74">
        <f t="shared" si="2"/>
        <v>75373</v>
      </c>
      <c r="H37" s="72"/>
      <c r="I37" s="72"/>
      <c r="J37" s="74">
        <f t="shared" si="3"/>
        <v>75373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75373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106922</v>
      </c>
      <c r="E38" s="194">
        <f aca="true" t="shared" si="12" ref="E38:P38">E27+E32+E37</f>
        <v>110</v>
      </c>
      <c r="F38" s="194">
        <f t="shared" si="12"/>
        <v>10797</v>
      </c>
      <c r="G38" s="74">
        <f t="shared" si="2"/>
        <v>96235</v>
      </c>
      <c r="H38" s="75">
        <f t="shared" si="12"/>
        <v>0</v>
      </c>
      <c r="I38" s="75">
        <f t="shared" si="12"/>
        <v>0</v>
      </c>
      <c r="J38" s="74">
        <f t="shared" si="3"/>
        <v>96235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96235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115867</v>
      </c>
      <c r="E40" s="438">
        <f>E17+E18+E19+E25+E38+E39</f>
        <v>111</v>
      </c>
      <c r="F40" s="438">
        <f aca="true" t="shared" si="13" ref="F40:R40">F17+F18+F19+F25+F38+F39</f>
        <v>10797</v>
      </c>
      <c r="G40" s="438">
        <f t="shared" si="13"/>
        <v>105181</v>
      </c>
      <c r="H40" s="438">
        <f t="shared" si="13"/>
        <v>0</v>
      </c>
      <c r="I40" s="438">
        <f t="shared" si="13"/>
        <v>0</v>
      </c>
      <c r="J40" s="438">
        <f t="shared" si="13"/>
        <v>105181</v>
      </c>
      <c r="K40" s="438">
        <f t="shared" si="13"/>
        <v>1780</v>
      </c>
      <c r="L40" s="438">
        <f t="shared" si="13"/>
        <v>64</v>
      </c>
      <c r="M40" s="438">
        <f t="shared" si="13"/>
        <v>0</v>
      </c>
      <c r="N40" s="438">
        <f t="shared" si="13"/>
        <v>1844</v>
      </c>
      <c r="O40" s="438">
        <f t="shared" si="13"/>
        <v>0</v>
      </c>
      <c r="P40" s="438">
        <f t="shared" si="13"/>
        <v>0</v>
      </c>
      <c r="Q40" s="438">
        <f t="shared" si="13"/>
        <v>1844</v>
      </c>
      <c r="R40" s="438">
        <f t="shared" si="13"/>
        <v>103337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4" t="str">
        <f>'справка №1-БАЛАНС'!E3</f>
        <v>Финанс Консултинг АД</v>
      </c>
      <c r="C3" s="625"/>
      <c r="D3" s="525" t="s">
        <v>2</v>
      </c>
      <c r="E3" s="107">
        <f>'справка №1-БАЛАНС'!H3</f>
        <v>103765841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01.01.2012 - 31.03.2012</v>
      </c>
      <c r="C4" s="623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59</v>
      </c>
      <c r="D21" s="108"/>
      <c r="E21" s="120">
        <f t="shared" si="0"/>
        <v>59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430</v>
      </c>
      <c r="D24" s="119">
        <f>SUM(D25:D27)</f>
        <v>430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430</v>
      </c>
      <c r="D27" s="108">
        <v>430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4456</v>
      </c>
      <c r="D28" s="108">
        <v>4456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2149</v>
      </c>
      <c r="D30" s="108">
        <v>2149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45</v>
      </c>
      <c r="D33" s="105">
        <f>SUM(D34:D37)</f>
        <v>45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45</v>
      </c>
      <c r="D35" s="108">
        <v>45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2463</v>
      </c>
      <c r="D38" s="105">
        <f>SUM(D39:D42)</f>
        <v>2463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2463</v>
      </c>
      <c r="D42" s="108">
        <v>2463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9543</v>
      </c>
      <c r="D43" s="104">
        <f>D24+D28+D29+D31+D30+D32+D33+D38</f>
        <v>9543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9602</v>
      </c>
      <c r="D44" s="103">
        <f>D43+D21+D19+D9</f>
        <v>9543</v>
      </c>
      <c r="E44" s="118">
        <f>E43+E21+E19+E9</f>
        <v>59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6849</v>
      </c>
      <c r="D52" s="103">
        <f>SUM(D53:D55)</f>
        <v>0</v>
      </c>
      <c r="E52" s="119">
        <f>C52-D52</f>
        <v>6849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6849</v>
      </c>
      <c r="D55" s="108"/>
      <c r="E55" s="119">
        <f t="shared" si="1"/>
        <v>6849</v>
      </c>
      <c r="F55" s="108"/>
    </row>
    <row r="56" spans="1:16" ht="24">
      <c r="A56" s="396" t="s">
        <v>695</v>
      </c>
      <c r="B56" s="397" t="s">
        <v>696</v>
      </c>
      <c r="C56" s="103">
        <f>C57+C59</f>
        <v>1008</v>
      </c>
      <c r="D56" s="103">
        <f>D57+D59</f>
        <v>0</v>
      </c>
      <c r="E56" s="119">
        <f t="shared" si="1"/>
        <v>1008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1008</v>
      </c>
      <c r="D57" s="108"/>
      <c r="E57" s="119">
        <f t="shared" si="1"/>
        <v>1008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15584</v>
      </c>
      <c r="D63" s="108"/>
      <c r="E63" s="119">
        <f t="shared" si="1"/>
        <v>15584</v>
      </c>
      <c r="F63" s="110"/>
    </row>
    <row r="64" spans="1:6" ht="12">
      <c r="A64" s="396" t="s">
        <v>708</v>
      </c>
      <c r="B64" s="397" t="s">
        <v>709</v>
      </c>
      <c r="C64" s="108">
        <v>8796</v>
      </c>
      <c r="D64" s="108"/>
      <c r="E64" s="119">
        <f t="shared" si="1"/>
        <v>8796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32237</v>
      </c>
      <c r="D66" s="103">
        <f>D52+D56+D61+D62+D63+D64</f>
        <v>0</v>
      </c>
      <c r="E66" s="119">
        <f t="shared" si="1"/>
        <v>32237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792</v>
      </c>
      <c r="D75" s="103">
        <f>D76+D78</f>
        <v>792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792</v>
      </c>
      <c r="D76" s="108">
        <v>792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5097</v>
      </c>
      <c r="D80" s="103">
        <f>SUM(D81:D84)</f>
        <v>5097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4992</v>
      </c>
      <c r="D82" s="108">
        <v>4992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105</v>
      </c>
      <c r="D84" s="108">
        <v>105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35531</v>
      </c>
      <c r="D85" s="104">
        <f>SUM(D86:D90)+D94</f>
        <v>35531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1662</v>
      </c>
      <c r="D86" s="108">
        <v>1662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31617</v>
      </c>
      <c r="D87" s="108">
        <v>31617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1996</v>
      </c>
      <c r="D88" s="108">
        <v>1996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70</v>
      </c>
      <c r="D89" s="108">
        <v>70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186</v>
      </c>
      <c r="D90" s="103">
        <f>SUM(D91:D93)</f>
        <v>186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80</v>
      </c>
      <c r="D91" s="108">
        <v>80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52</v>
      </c>
      <c r="D92" s="108">
        <v>52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54</v>
      </c>
      <c r="D93" s="108">
        <v>54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6887</v>
      </c>
      <c r="D95" s="108">
        <v>6887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48307</v>
      </c>
      <c r="D96" s="104">
        <f>D85+D80+D75+D71+D95</f>
        <v>48307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80544</v>
      </c>
      <c r="D97" s="104">
        <f>D96+D68+D66</f>
        <v>48307</v>
      </c>
      <c r="E97" s="104">
        <f>E96+E68+E66</f>
        <v>32237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872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7" sqref="C37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Финанс Консултинг АД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103765841</v>
      </c>
    </row>
    <row r="5" spans="1:9" ht="15">
      <c r="A5" s="501" t="s">
        <v>5</v>
      </c>
      <c r="B5" s="627" t="str">
        <f>'справка №1-БАЛАНС'!E5</f>
        <v>01.01.2012 - 31.03.2012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>
        <v>2400182</v>
      </c>
      <c r="D12" s="98"/>
      <c r="E12" s="98"/>
      <c r="F12" s="98">
        <v>19275</v>
      </c>
      <c r="G12" s="98"/>
      <c r="H12" s="98"/>
      <c r="I12" s="434">
        <f>F12+G12-H12</f>
        <v>19275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>
        <v>1567</v>
      </c>
      <c r="G15" s="98"/>
      <c r="H15" s="98"/>
      <c r="I15" s="434">
        <f t="shared" si="0"/>
        <v>1567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2400182</v>
      </c>
      <c r="D17" s="85">
        <f t="shared" si="1"/>
        <v>0</v>
      </c>
      <c r="E17" s="85">
        <f t="shared" si="1"/>
        <v>0</v>
      </c>
      <c r="F17" s="85">
        <f t="shared" si="1"/>
        <v>20842</v>
      </c>
      <c r="G17" s="85">
        <f t="shared" si="1"/>
        <v>0</v>
      </c>
      <c r="H17" s="85">
        <f t="shared" si="1"/>
        <v>0</v>
      </c>
      <c r="I17" s="434">
        <f t="shared" si="0"/>
        <v>20842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877</v>
      </c>
      <c r="B30" s="629"/>
      <c r="C30" s="629"/>
      <c r="D30" s="459" t="s">
        <v>820</v>
      </c>
      <c r="E30" s="628"/>
      <c r="F30" s="628"/>
      <c r="G30" s="628"/>
      <c r="H30" s="420" t="s">
        <v>782</v>
      </c>
      <c r="I30" s="628"/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workbookViewId="0" topLeftCell="A7">
      <selection activeCell="J60" sqref="J60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Финанс Консултинг АД</v>
      </c>
      <c r="C5" s="633"/>
      <c r="D5" s="633"/>
      <c r="E5" s="569" t="s">
        <v>2</v>
      </c>
      <c r="F5" s="451">
        <f>'справка №1-БАЛАНС'!H3</f>
        <v>103765841</v>
      </c>
    </row>
    <row r="6" spans="1:13" ht="15" customHeight="1">
      <c r="A6" s="27" t="s">
        <v>823</v>
      </c>
      <c r="B6" s="634" t="str">
        <f>'справка №1-БАЛАНС'!E5</f>
        <v>01.01.2012 - 31.03.2012</v>
      </c>
      <c r="C6" s="634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5" t="s">
        <v>544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575"/>
      <c r="B13" s="37"/>
      <c r="C13" s="441"/>
      <c r="D13" s="441"/>
      <c r="E13" s="441"/>
      <c r="F13" s="443">
        <f aca="true" t="shared" si="0" ref="F13:F24">C13-E13</f>
        <v>0</v>
      </c>
    </row>
    <row r="14" spans="1:6" ht="12.75" hidden="1">
      <c r="A14" s="575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.75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6" ht="12.75" hidden="1">
      <c r="A19" s="36"/>
      <c r="B19" s="37"/>
      <c r="C19" s="441"/>
      <c r="D19" s="441"/>
      <c r="E19" s="441"/>
      <c r="F19" s="443">
        <f>C19-E19</f>
        <v>0</v>
      </c>
    </row>
    <row r="20" spans="1:6" ht="12.75" hidden="1">
      <c r="A20" s="36"/>
      <c r="B20" s="37"/>
      <c r="C20" s="441"/>
      <c r="D20" s="441"/>
      <c r="E20" s="441"/>
      <c r="F20" s="443">
        <f>C20-E20</f>
        <v>0</v>
      </c>
    </row>
    <row r="21" spans="1:6" ht="12.75" hidden="1">
      <c r="A21" s="579"/>
      <c r="B21" s="37"/>
      <c r="C21" s="441"/>
      <c r="D21" s="441"/>
      <c r="E21" s="441"/>
      <c r="F21" s="443">
        <f>C20-E21</f>
        <v>0</v>
      </c>
    </row>
    <row r="22" spans="1:6" ht="12.75" hidden="1">
      <c r="A22" s="36">
        <v>13</v>
      </c>
      <c r="B22" s="37"/>
      <c r="C22" s="441"/>
      <c r="D22" s="441"/>
      <c r="E22" s="441"/>
      <c r="F22" s="443">
        <f t="shared" si="0"/>
        <v>0</v>
      </c>
    </row>
    <row r="23" spans="1:6" ht="12" customHeight="1" hidden="1">
      <c r="A23" s="36">
        <v>14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15</v>
      </c>
      <c r="B24" s="37"/>
      <c r="C24" s="441"/>
      <c r="D24" s="441"/>
      <c r="E24" s="441"/>
      <c r="F24" s="443">
        <f t="shared" si="0"/>
        <v>0</v>
      </c>
    </row>
    <row r="25" spans="1:16" ht="11.25" customHeight="1">
      <c r="A25" s="38" t="s">
        <v>565</v>
      </c>
      <c r="B25" s="39" t="s">
        <v>833</v>
      </c>
      <c r="C25" s="429">
        <f>SUM(C12:C24)</f>
        <v>0</v>
      </c>
      <c r="D25" s="429"/>
      <c r="E25" s="429">
        <f>SUM(E12:E24)</f>
        <v>0</v>
      </c>
      <c r="F25" s="442">
        <f>SUM(F12:F24)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6.5" customHeight="1">
      <c r="A26" s="36" t="s">
        <v>834</v>
      </c>
      <c r="B26" s="40"/>
      <c r="C26" s="429"/>
      <c r="D26" s="429"/>
      <c r="E26" s="429"/>
      <c r="F26" s="442"/>
    </row>
    <row r="27" spans="1:6" ht="12.75" hidden="1">
      <c r="A27" s="575" t="s">
        <v>831</v>
      </c>
      <c r="B27" s="40"/>
      <c r="C27" s="441"/>
      <c r="D27" s="441"/>
      <c r="E27" s="441"/>
      <c r="F27" s="443">
        <f>C27-E27</f>
        <v>0</v>
      </c>
    </row>
    <row r="28" spans="1:6" ht="12.75" hidden="1">
      <c r="A28" s="575" t="s">
        <v>832</v>
      </c>
      <c r="B28" s="40"/>
      <c r="C28" s="441"/>
      <c r="D28" s="441"/>
      <c r="E28" s="441"/>
      <c r="F28" s="443">
        <f>C28-E28</f>
        <v>0</v>
      </c>
    </row>
    <row r="29" spans="1:6" ht="12.75" hidden="1">
      <c r="A29" s="36" t="s">
        <v>550</v>
      </c>
      <c r="B29" s="40"/>
      <c r="C29" s="441"/>
      <c r="D29" s="441"/>
      <c r="E29" s="441"/>
      <c r="F29" s="443">
        <f aca="true" t="shared" si="1" ref="F29:F41">C29-E29</f>
        <v>0</v>
      </c>
    </row>
    <row r="30" spans="1:6" ht="12.75" hidden="1">
      <c r="A30" s="36" t="s">
        <v>553</v>
      </c>
      <c r="B30" s="40"/>
      <c r="C30" s="441"/>
      <c r="D30" s="441"/>
      <c r="E30" s="441"/>
      <c r="F30" s="443">
        <f t="shared" si="1"/>
        <v>0</v>
      </c>
    </row>
    <row r="31" spans="1:6" ht="12.75" hidden="1">
      <c r="A31" s="36">
        <v>5</v>
      </c>
      <c r="B31" s="37"/>
      <c r="C31" s="441"/>
      <c r="D31" s="441"/>
      <c r="E31" s="441"/>
      <c r="F31" s="443">
        <f t="shared" si="1"/>
        <v>0</v>
      </c>
    </row>
    <row r="32" spans="1:6" ht="12.75" hidden="1">
      <c r="A32" s="36">
        <v>6</v>
      </c>
      <c r="B32" s="37"/>
      <c r="C32" s="441"/>
      <c r="D32" s="441"/>
      <c r="E32" s="441"/>
      <c r="F32" s="443">
        <f t="shared" si="1"/>
        <v>0</v>
      </c>
    </row>
    <row r="33" spans="1:6" ht="12.75" hidden="1">
      <c r="A33" s="36">
        <v>7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8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9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10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11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12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13</v>
      </c>
      <c r="B39" s="37"/>
      <c r="C39" s="441"/>
      <c r="D39" s="441"/>
      <c r="E39" s="441"/>
      <c r="F39" s="443">
        <f t="shared" si="1"/>
        <v>0</v>
      </c>
    </row>
    <row r="40" spans="1:6" ht="12" customHeight="1" hidden="1">
      <c r="A40" s="36">
        <v>14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15</v>
      </c>
      <c r="B41" s="37"/>
      <c r="C41" s="441"/>
      <c r="D41" s="441"/>
      <c r="E41" s="441"/>
      <c r="F41" s="443">
        <f t="shared" si="1"/>
        <v>0</v>
      </c>
    </row>
    <row r="42" spans="1:16" ht="15" customHeight="1">
      <c r="A42" s="38" t="s">
        <v>582</v>
      </c>
      <c r="B42" s="39" t="s">
        <v>835</v>
      </c>
      <c r="C42" s="429">
        <f>SUM(C27:C41)</f>
        <v>0</v>
      </c>
      <c r="D42" s="429"/>
      <c r="E42" s="429">
        <f>SUM(E27:E41)</f>
        <v>0</v>
      </c>
      <c r="F42" s="442">
        <f>SUM(F27:F41)</f>
        <v>0</v>
      </c>
      <c r="G42" s="515"/>
      <c r="H42" s="515"/>
      <c r="I42" s="515"/>
      <c r="J42" s="515"/>
      <c r="K42" s="515"/>
      <c r="L42" s="515"/>
      <c r="M42" s="515"/>
      <c r="N42" s="515"/>
      <c r="O42" s="515"/>
      <c r="P42" s="515"/>
    </row>
    <row r="43" spans="1:6" ht="12.75" customHeight="1">
      <c r="A43" s="36" t="s">
        <v>836</v>
      </c>
      <c r="B43" s="40"/>
      <c r="C43" s="429"/>
      <c r="D43" s="429"/>
      <c r="E43" s="429"/>
      <c r="F43" s="442"/>
    </row>
    <row r="44" spans="1:6" ht="12.75">
      <c r="A44" s="36" t="s">
        <v>871</v>
      </c>
      <c r="B44" s="40"/>
      <c r="C44" s="441">
        <v>2129</v>
      </c>
      <c r="D44" s="441">
        <v>39</v>
      </c>
      <c r="E44" s="441"/>
      <c r="F44" s="443">
        <f>C44-E44</f>
        <v>2129</v>
      </c>
    </row>
    <row r="45" spans="1:6" ht="12.75" hidden="1">
      <c r="A45" s="36" t="s">
        <v>547</v>
      </c>
      <c r="B45" s="40"/>
      <c r="C45" s="441"/>
      <c r="D45" s="441"/>
      <c r="E45" s="441"/>
      <c r="F45" s="443">
        <f aca="true" t="shared" si="2" ref="F45:F58">C45-E45</f>
        <v>0</v>
      </c>
    </row>
    <row r="46" spans="1:6" ht="12.75" hidden="1">
      <c r="A46" s="36" t="s">
        <v>550</v>
      </c>
      <c r="B46" s="40"/>
      <c r="C46" s="441"/>
      <c r="D46" s="441"/>
      <c r="E46" s="441"/>
      <c r="F46" s="443">
        <f t="shared" si="2"/>
        <v>0</v>
      </c>
    </row>
    <row r="47" spans="1:6" ht="12.75" hidden="1">
      <c r="A47" s="36" t="s">
        <v>553</v>
      </c>
      <c r="B47" s="40"/>
      <c r="C47" s="441"/>
      <c r="D47" s="441"/>
      <c r="E47" s="441"/>
      <c r="F47" s="443">
        <f t="shared" si="2"/>
        <v>0</v>
      </c>
    </row>
    <row r="48" spans="1:6" ht="12.75" hidden="1">
      <c r="A48" s="36">
        <v>5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6</v>
      </c>
      <c r="B49" s="37"/>
      <c r="C49" s="441"/>
      <c r="D49" s="441"/>
      <c r="E49" s="441"/>
      <c r="F49" s="443">
        <f t="shared" si="2"/>
        <v>0</v>
      </c>
    </row>
    <row r="50" spans="1:6" ht="12.75" hidden="1">
      <c r="A50" s="36">
        <v>7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8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9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10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11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12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13</v>
      </c>
      <c r="B56" s="37"/>
      <c r="C56" s="441"/>
      <c r="D56" s="441"/>
      <c r="E56" s="441"/>
      <c r="F56" s="443">
        <f t="shared" si="2"/>
        <v>0</v>
      </c>
    </row>
    <row r="57" spans="1:6" ht="12" customHeight="1" hidden="1">
      <c r="A57" s="36">
        <v>14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15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8" t="s">
        <v>601</v>
      </c>
      <c r="B59" s="39" t="s">
        <v>837</v>
      </c>
      <c r="C59" s="429">
        <f>SUM(C44:C58)</f>
        <v>2129</v>
      </c>
      <c r="D59" s="429"/>
      <c r="E59" s="429">
        <f>SUM(E44:E58)</f>
        <v>0</v>
      </c>
      <c r="F59" s="442">
        <f>SUM(F44:F58)</f>
        <v>2129</v>
      </c>
      <c r="G59" s="515"/>
      <c r="H59" s="515"/>
      <c r="I59" s="515"/>
      <c r="J59" s="515"/>
      <c r="K59" s="515"/>
      <c r="L59" s="515"/>
      <c r="M59" s="515"/>
      <c r="N59" s="515"/>
      <c r="O59" s="515"/>
      <c r="P59" s="515"/>
    </row>
    <row r="60" spans="1:6" ht="18.75" customHeight="1">
      <c r="A60" s="36" t="s">
        <v>838</v>
      </c>
      <c r="B60" s="40"/>
      <c r="C60" s="429"/>
      <c r="D60" s="429"/>
      <c r="E60" s="429"/>
      <c r="F60" s="442"/>
    </row>
    <row r="61" spans="1:6" ht="12.75">
      <c r="A61" s="575" t="s">
        <v>866</v>
      </c>
      <c r="B61" s="40"/>
      <c r="C61" s="441">
        <v>12626</v>
      </c>
      <c r="D61" s="441">
        <v>19</v>
      </c>
      <c r="E61" s="441"/>
      <c r="F61" s="443">
        <f>C61-E61</f>
        <v>12626</v>
      </c>
    </row>
    <row r="62" spans="1:6" ht="12.75">
      <c r="A62" s="575" t="s">
        <v>868</v>
      </c>
      <c r="B62" s="40"/>
      <c r="C62" s="441">
        <v>4505</v>
      </c>
      <c r="D62" s="441">
        <v>19</v>
      </c>
      <c r="E62" s="441"/>
      <c r="F62" s="443">
        <f aca="true" t="shared" si="3" ref="F62:F75">C62-E62</f>
        <v>4505</v>
      </c>
    </row>
    <row r="63" spans="1:6" ht="12.75">
      <c r="A63" s="575" t="s">
        <v>869</v>
      </c>
      <c r="B63" s="40"/>
      <c r="C63" s="441">
        <v>15</v>
      </c>
      <c r="D63" s="578">
        <v>0.15</v>
      </c>
      <c r="E63" s="441"/>
      <c r="F63" s="443">
        <f t="shared" si="3"/>
        <v>15</v>
      </c>
    </row>
    <row r="64" spans="1:6" ht="12.75" hidden="1">
      <c r="A64" s="36">
        <v>4</v>
      </c>
      <c r="B64" s="40"/>
      <c r="C64" s="441"/>
      <c r="D64" s="578"/>
      <c r="E64" s="441"/>
      <c r="F64" s="443">
        <f t="shared" si="3"/>
        <v>0</v>
      </c>
    </row>
    <row r="65" spans="1:6" ht="12.75" hidden="1">
      <c r="A65" s="36">
        <v>5</v>
      </c>
      <c r="B65" s="37"/>
      <c r="C65" s="441"/>
      <c r="D65" s="441"/>
      <c r="E65" s="441"/>
      <c r="F65" s="443">
        <f t="shared" si="3"/>
        <v>0</v>
      </c>
    </row>
    <row r="66" spans="1:6" ht="12.75" hidden="1">
      <c r="A66" s="36">
        <v>6</v>
      </c>
      <c r="B66" s="37"/>
      <c r="C66" s="441"/>
      <c r="D66" s="441"/>
      <c r="E66" s="441"/>
      <c r="F66" s="443">
        <f t="shared" si="3"/>
        <v>0</v>
      </c>
    </row>
    <row r="67" spans="1:6" ht="12.75" hidden="1">
      <c r="A67" s="36">
        <v>7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8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9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10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11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12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13</v>
      </c>
      <c r="B73" s="37"/>
      <c r="C73" s="441"/>
      <c r="D73" s="441"/>
      <c r="E73" s="441"/>
      <c r="F73" s="443">
        <f t="shared" si="3"/>
        <v>0</v>
      </c>
    </row>
    <row r="74" spans="1:6" ht="12" customHeight="1" hidden="1">
      <c r="A74" s="36">
        <v>14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15</v>
      </c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839</v>
      </c>
      <c r="B76" s="39" t="s">
        <v>840</v>
      </c>
      <c r="C76" s="429">
        <f>SUM(C61:C75)</f>
        <v>17146</v>
      </c>
      <c r="D76" s="429"/>
      <c r="E76" s="429">
        <f>SUM(E61:E75)</f>
        <v>0</v>
      </c>
      <c r="F76" s="442">
        <f>SUM(F61:F75)</f>
        <v>17146</v>
      </c>
      <c r="G76" s="515"/>
      <c r="H76" s="515"/>
      <c r="I76" s="515"/>
      <c r="J76" s="515"/>
      <c r="K76" s="515"/>
      <c r="L76" s="515"/>
      <c r="M76" s="515"/>
      <c r="N76" s="515"/>
      <c r="O76" s="515"/>
      <c r="P76" s="515"/>
    </row>
    <row r="77" spans="1:16" ht="20.25" customHeight="1">
      <c r="A77" s="41" t="s">
        <v>841</v>
      </c>
      <c r="B77" s="39" t="s">
        <v>842</v>
      </c>
      <c r="C77" s="429">
        <f>C76+C59+C42+C25</f>
        <v>19275</v>
      </c>
      <c r="D77" s="429"/>
      <c r="E77" s="429">
        <f>E76+E59+E42+E25</f>
        <v>0</v>
      </c>
      <c r="F77" s="442">
        <f>F76+F59+F42+F25</f>
        <v>19275</v>
      </c>
      <c r="G77" s="515"/>
      <c r="H77" s="515"/>
      <c r="I77" s="515"/>
      <c r="J77" s="515"/>
      <c r="K77" s="515"/>
      <c r="L77" s="515"/>
      <c r="M77" s="515"/>
      <c r="N77" s="515"/>
      <c r="O77" s="515"/>
      <c r="P77" s="515"/>
    </row>
    <row r="78" spans="1:6" ht="15" customHeight="1">
      <c r="A78" s="34" t="s">
        <v>843</v>
      </c>
      <c r="B78" s="39"/>
      <c r="C78" s="429"/>
      <c r="D78" s="429"/>
      <c r="E78" s="429"/>
      <c r="F78" s="442"/>
    </row>
    <row r="79" spans="1:6" ht="14.25" customHeight="1">
      <c r="A79" s="36" t="s">
        <v>830</v>
      </c>
      <c r="B79" s="40"/>
      <c r="C79" s="429"/>
      <c r="D79" s="429"/>
      <c r="E79" s="429"/>
      <c r="F79" s="442"/>
    </row>
    <row r="80" spans="1:6" ht="12.75" hidden="1">
      <c r="A80" s="36" t="s">
        <v>831</v>
      </c>
      <c r="B80" s="40"/>
      <c r="C80" s="441"/>
      <c r="D80" s="441"/>
      <c r="E80" s="441"/>
      <c r="F80" s="443">
        <f>C80-E80</f>
        <v>0</v>
      </c>
    </row>
    <row r="81" spans="1:6" ht="12.75" hidden="1">
      <c r="A81" s="36" t="s">
        <v>832</v>
      </c>
      <c r="B81" s="40"/>
      <c r="C81" s="441"/>
      <c r="D81" s="441"/>
      <c r="E81" s="441"/>
      <c r="F81" s="443">
        <f aca="true" t="shared" si="4" ref="F81:F94">C81-E81</f>
        <v>0</v>
      </c>
    </row>
    <row r="82" spans="1:6" ht="12.75" hidden="1">
      <c r="A82" s="36" t="s">
        <v>550</v>
      </c>
      <c r="B82" s="40"/>
      <c r="C82" s="441"/>
      <c r="D82" s="441"/>
      <c r="E82" s="441"/>
      <c r="F82" s="443">
        <f t="shared" si="4"/>
        <v>0</v>
      </c>
    </row>
    <row r="83" spans="1:6" ht="12.75" hidden="1">
      <c r="A83" s="36" t="s">
        <v>553</v>
      </c>
      <c r="B83" s="40"/>
      <c r="C83" s="441"/>
      <c r="D83" s="441"/>
      <c r="E83" s="441"/>
      <c r="F83" s="443">
        <f t="shared" si="4"/>
        <v>0</v>
      </c>
    </row>
    <row r="84" spans="1:6" ht="12.75" hidden="1">
      <c r="A84" s="36">
        <v>5</v>
      </c>
      <c r="B84" s="37"/>
      <c r="C84" s="441"/>
      <c r="D84" s="441"/>
      <c r="E84" s="441"/>
      <c r="F84" s="443">
        <f t="shared" si="4"/>
        <v>0</v>
      </c>
    </row>
    <row r="85" spans="1:6" ht="12.75" hidden="1">
      <c r="A85" s="36">
        <v>6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7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8</v>
      </c>
      <c r="B87" s="37"/>
      <c r="C87" s="441"/>
      <c r="D87" s="441"/>
      <c r="E87" s="441"/>
      <c r="F87" s="443">
        <f t="shared" si="4"/>
        <v>0</v>
      </c>
    </row>
    <row r="88" spans="1:6" ht="12" customHeight="1" hidden="1">
      <c r="A88" s="36">
        <v>9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10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11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565</v>
      </c>
      <c r="B95" s="39" t="s">
        <v>844</v>
      </c>
      <c r="C95" s="429">
        <f>SUM(C80:C94)</f>
        <v>0</v>
      </c>
      <c r="D95" s="429"/>
      <c r="E95" s="429">
        <f>SUM(E80:E94)</f>
        <v>0</v>
      </c>
      <c r="F95" s="442">
        <f>SUM(F80:F94)</f>
        <v>0</v>
      </c>
      <c r="G95" s="515"/>
      <c r="H95" s="515"/>
      <c r="I95" s="515"/>
      <c r="J95" s="515"/>
      <c r="K95" s="515"/>
      <c r="L95" s="515"/>
      <c r="M95" s="515"/>
      <c r="N95" s="515"/>
      <c r="O95" s="515"/>
      <c r="P95" s="515"/>
    </row>
    <row r="96" spans="1:6" ht="15.75" customHeight="1">
      <c r="A96" s="36" t="s">
        <v>834</v>
      </c>
      <c r="B96" s="40"/>
      <c r="C96" s="429"/>
      <c r="D96" s="429"/>
      <c r="E96" s="429"/>
      <c r="F96" s="442"/>
    </row>
    <row r="97" spans="1:6" ht="12.75" hidden="1">
      <c r="A97" s="36" t="s">
        <v>544</v>
      </c>
      <c r="B97" s="40"/>
      <c r="C97" s="441"/>
      <c r="D97" s="441"/>
      <c r="E97" s="441"/>
      <c r="F97" s="443">
        <f>C97-E97</f>
        <v>0</v>
      </c>
    </row>
    <row r="98" spans="1:6" ht="12.75" hidden="1">
      <c r="A98" s="36" t="s">
        <v>547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 hidden="1">
      <c r="A99" s="36" t="s">
        <v>550</v>
      </c>
      <c r="B99" s="40"/>
      <c r="C99" s="441"/>
      <c r="D99" s="441"/>
      <c r="E99" s="441"/>
      <c r="F99" s="443">
        <f t="shared" si="5"/>
        <v>0</v>
      </c>
    </row>
    <row r="100" spans="1:6" ht="12.75" hidden="1">
      <c r="A100" s="36" t="s">
        <v>553</v>
      </c>
      <c r="B100" s="40"/>
      <c r="C100" s="441"/>
      <c r="D100" s="441"/>
      <c r="E100" s="441"/>
      <c r="F100" s="443">
        <f t="shared" si="5"/>
        <v>0</v>
      </c>
    </row>
    <row r="101" spans="1:6" ht="12.75" hidden="1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 hidden="1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 hidden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582</v>
      </c>
      <c r="B112" s="39" t="s">
        <v>845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</row>
    <row r="113" spans="1:6" ht="15" customHeight="1">
      <c r="A113" s="36" t="s">
        <v>836</v>
      </c>
      <c r="B113" s="40"/>
      <c r="C113" s="429"/>
      <c r="D113" s="429"/>
      <c r="E113" s="429"/>
      <c r="F113" s="442"/>
    </row>
    <row r="114" spans="1:6" ht="12.75" hidden="1">
      <c r="A114" s="36" t="s">
        <v>544</v>
      </c>
      <c r="B114" s="40"/>
      <c r="C114" s="441"/>
      <c r="D114" s="441"/>
      <c r="E114" s="441"/>
      <c r="F114" s="443">
        <f>C114-E114</f>
        <v>0</v>
      </c>
    </row>
    <row r="115" spans="1:6" ht="12.75" hidden="1">
      <c r="A115" s="36" t="s">
        <v>547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 hidden="1">
      <c r="A116" s="36" t="s">
        <v>550</v>
      </c>
      <c r="B116" s="40"/>
      <c r="C116" s="441"/>
      <c r="D116" s="441"/>
      <c r="E116" s="441"/>
      <c r="F116" s="443">
        <f t="shared" si="6"/>
        <v>0</v>
      </c>
    </row>
    <row r="117" spans="1:6" ht="12.75" hidden="1">
      <c r="A117" s="36" t="s">
        <v>553</v>
      </c>
      <c r="B117" s="40"/>
      <c r="C117" s="441"/>
      <c r="D117" s="441"/>
      <c r="E117" s="441"/>
      <c r="F117" s="443">
        <f t="shared" si="6"/>
        <v>0</v>
      </c>
    </row>
    <row r="118" spans="1:6" ht="12.75" hidden="1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 hidden="1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 hidden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601</v>
      </c>
      <c r="B129" s="39" t="s">
        <v>846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</row>
    <row r="130" spans="1:6" ht="12.75" customHeight="1">
      <c r="A130" s="36" t="s">
        <v>838</v>
      </c>
      <c r="B130" s="40"/>
      <c r="C130" s="429"/>
      <c r="D130" s="429"/>
      <c r="E130" s="429"/>
      <c r="F130" s="442"/>
    </row>
    <row r="131" spans="1:6" ht="12.75">
      <c r="A131" s="36" t="s">
        <v>870</v>
      </c>
      <c r="B131" s="40"/>
      <c r="C131" s="441">
        <v>2517</v>
      </c>
      <c r="D131" s="441">
        <v>20</v>
      </c>
      <c r="E131" s="441"/>
      <c r="F131" s="443">
        <f>C131-E131</f>
        <v>2517</v>
      </c>
    </row>
    <row r="132" spans="1:6" ht="12.75" hidden="1">
      <c r="A132" s="36" t="s">
        <v>547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 hidden="1">
      <c r="A133" s="36" t="s">
        <v>550</v>
      </c>
      <c r="B133" s="40"/>
      <c r="C133" s="441"/>
      <c r="D133" s="441"/>
      <c r="E133" s="441"/>
      <c r="F133" s="443">
        <f t="shared" si="7"/>
        <v>0</v>
      </c>
    </row>
    <row r="134" spans="1:6" ht="12.75" hidden="1">
      <c r="A134" s="36" t="s">
        <v>553</v>
      </c>
      <c r="B134" s="40"/>
      <c r="C134" s="441"/>
      <c r="D134" s="441"/>
      <c r="E134" s="441"/>
      <c r="F134" s="443">
        <f t="shared" si="7"/>
        <v>0</v>
      </c>
    </row>
    <row r="135" spans="1:6" ht="12.75" hidden="1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 hidden="1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 hidden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839</v>
      </c>
      <c r="B146" s="39" t="s">
        <v>847</v>
      </c>
      <c r="C146" s="429">
        <f>SUM(C131:C145)</f>
        <v>2517</v>
      </c>
      <c r="D146" s="429"/>
      <c r="E146" s="429">
        <f>SUM(E131:E145)</f>
        <v>0</v>
      </c>
      <c r="F146" s="442">
        <f>SUM(F131:F145)</f>
        <v>2517</v>
      </c>
      <c r="G146" s="515"/>
      <c r="H146" s="515"/>
      <c r="I146" s="515"/>
      <c r="J146" s="515"/>
      <c r="K146" s="515"/>
      <c r="L146" s="515"/>
      <c r="M146" s="515"/>
      <c r="N146" s="515"/>
      <c r="O146" s="515"/>
      <c r="P146" s="515"/>
    </row>
    <row r="147" spans="1:16" ht="19.5" customHeight="1">
      <c r="A147" s="41" t="s">
        <v>848</v>
      </c>
      <c r="B147" s="39" t="s">
        <v>849</v>
      </c>
      <c r="C147" s="429">
        <f>C146+C129+C112+C95</f>
        <v>2517</v>
      </c>
      <c r="D147" s="429"/>
      <c r="E147" s="429">
        <f>E146+E129+E112+E95</f>
        <v>0</v>
      </c>
      <c r="F147" s="442">
        <f>F146+F129+F112+F95</f>
        <v>2517</v>
      </c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878</v>
      </c>
      <c r="B149" s="453"/>
      <c r="C149" s="635" t="s">
        <v>850</v>
      </c>
      <c r="D149" s="635"/>
      <c r="E149" s="635"/>
      <c r="F149" s="635"/>
    </row>
    <row r="150" spans="1:6" ht="12.75">
      <c r="A150" s="516"/>
      <c r="B150" s="517"/>
      <c r="C150" s="516"/>
      <c r="D150" s="516"/>
      <c r="E150" s="516"/>
      <c r="F150" s="516"/>
    </row>
    <row r="151" spans="1:6" ht="12.75">
      <c r="A151" s="516"/>
      <c r="B151" s="517"/>
      <c r="C151" s="635" t="s">
        <v>858</v>
      </c>
      <c r="D151" s="635"/>
      <c r="E151" s="635"/>
      <c r="F151" s="635"/>
    </row>
    <row r="152" spans="3:5" ht="12.75">
      <c r="C152" s="516"/>
      <c r="E152" s="516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22:D24 C61:F75 E12:F24 C27:F41 C80:F94 C97:F111 C114:F128 C12:D20 C44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2012-05-22T14:22:57Z</cp:lastPrinted>
  <dcterms:created xsi:type="dcterms:W3CDTF">2000-06-29T12:02:40Z</dcterms:created>
  <dcterms:modified xsi:type="dcterms:W3CDTF">2012-06-21T12:03:02Z</dcterms:modified>
  <cp:category/>
  <cp:version/>
  <cp:contentType/>
  <cp:contentStatus/>
</cp:coreProperties>
</file>