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firstSheet="2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<sst xmlns="http://schemas.openxmlformats.org/spreadsheetml/2006/main" count="1067" uniqueCount="880">
  <si>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</si>
  <si>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</si>
  <si>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</si>
  <si>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</si>
  <si>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</si>
  <si>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</si>
  <si>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</si>
  <si>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</si>
  <si>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</si>
  <si>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</si>
  <si>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</si>
  <si>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</si>
  <si>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</si>
  <si>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</si>
  <si>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</si>
  <si>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</si>
  <si>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</si>
  <si>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</si>
  <si>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</si>
  <si>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</si>
  <si>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</si>
  <si>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</si>
  <si>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</si>
  <si>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</si>
  <si>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</si>
  <si>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</si>
  <si>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</si>
  <si>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</si>
  <si>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</si>
  <si>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</si>
  <si>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</si>
  <si>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</si>
  <si>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</si>
  <si>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</si>
  <si>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</si>
  <si>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</si>
  <si>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</si>
  <si>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</si>
  <si>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</si>
  <si>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</si>
  <si>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</si>
  <si>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</si>
  <si>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</si>
  <si>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</si>
  <si>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</si>
  <si>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</si>
  <si>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</si>
  <si>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</si>
  <si>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</si>
  <si>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</si>
  <si>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</si>
  <si>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</si>
  <si>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</si>
  <si>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</si>
  <si>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</si>
  <si>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</si>
  <si>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</si>
  <si>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</si>
  <si>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</si>
  <si>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</si>
  <si>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</si>
  <si>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</si>
  <si>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</si>
  <si>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</si>
  <si>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</si>
  <si>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</si>
  <si>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</si>
  <si>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</si>
  <si>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</si>
  <si>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</si>
  <si>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</si>
  <si>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</si>
  <si>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</si>
  <si>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</si>
  <si>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</si>
  <si>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</si>
  <si>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</si>
  <si>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</si>
  <si>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</si>
  <si>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</si>
  <si>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</si>
  <si>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</si>
  <si>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</si>
  <si>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</si>
  <si>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</si>
  <si>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</si>
  <si>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</si>
  <si>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</si>
  <si>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</si>
  <si>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</si>
  <si>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</si>
  <si>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</si>
  <si>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</si>
  <si>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</si>
  <si>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</si>
  <si>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</si>
  <si>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</si>
  <si>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</si>
  <si>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</si>
  <si>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</si>
  <si>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</si>
  <si>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</si>
  <si>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</si>
  <si>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</si>
  <si>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</si>
  <si>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</si>
  <si>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</si>
  <si>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</si>
  <si>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</si>
  <si>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</si>
  <si>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</si>
  <si>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</si>
  <si>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</si>
  <si>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</si>
  <si>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</si>
  <si>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</si>
  <si>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</si>
  <si>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</si>
  <si>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</si>
  <si>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</si>
  <si>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</si>
  <si>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</si>
  <si>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</si>
  <si>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</si>
  <si>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</si>
  <si>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</si>
  <si>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</si>
  <si>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</si>
  <si>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</si>
  <si>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</si>
  <si>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</si>
  <si>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</si>
  <si>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</si>
  <si>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</si>
  <si>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</si>
  <si>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</si>
  <si>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</si>
  <si>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</si>
  <si>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</si>
  <si>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</si>
  <si>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</si>
  <si>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</si>
  <si>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</si>
  <si>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</si>
  <si>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</si>
  <si>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</si>
  <si>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</si>
  <si>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</si>
  <si>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</si>
  <si>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</si>
  <si>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</si>
  <si>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</si>
  <si>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</si>
  <si>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</si>
  <si>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</si>
  <si>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</si>
  <si>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</si>
  <si>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</si>
  <si>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</si>
  <si>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</si>
  <si>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</si>
  <si>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</si>
  <si>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</si>
  <si>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</si>
  <si>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</si>
  <si>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</si>
  <si>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</si>
  <si>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</si>
  <si>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</si>
  <si>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</si>
  <si>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</si>
  <si>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</si>
  <si>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</si>
  <si>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</si>
  <si>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</si>
  <si>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</si>
  <si>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</si>
  <si>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</si>
  <si>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</si>
  <si>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</si>
  <si>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</si>
  <si>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</si>
  <si>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</si>
  <si>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</si>
  <si>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</si>
  <si>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</si>
  <si>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</si>
  <si>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</si>
  <si>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</si>
  <si>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</si>
  <si>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</si>
  <si>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</si>
  <si>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</si>
  <si>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</si>
  <si>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</si>
  <si>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</si>
  <si>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</si>
  <si>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</si>
  <si>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</si>
  <si>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</si>
  <si>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</si>
  <si>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</si>
  <si>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</si>
  <si>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</si>
  <si>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</si>
  <si>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</si>
  <si>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</si>
  <si>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</si>
  <si>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</si>
  <si>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</si>
  <si>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</si>
  <si>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</si>
  <si>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</si>
  <si>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</si>
  <si>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</si>
  <si>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</si>
  <si>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</si>
  <si>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</si>
  <si>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</si>
  <si>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</si>
  <si>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</si>
  <si>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</si>
  <si>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</si>
  <si>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</si>
  <si>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</si>
  <si>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</si>
  <si>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</si>
  <si>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</si>
  <si>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</si>
  <si>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</si>
  <si>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</si>
  <si>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</si>
  <si>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</si>
  <si>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</si>
  <si>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</si>
  <si>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</si>
  <si>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</si>
  <si>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</si>
  <si>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</si>
  <si>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</si>
  <si>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</si>
  <si>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</si>
  <si>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</si>
  <si>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</si>
  <si>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</si>
  <si>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</si>
  <si>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</si>
  <si>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</si>
  <si>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</si>
  <si>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</si>
  <si>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</si>
  <si>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</si>
  <si>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</si>
  <si>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</si>
  <si>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</si>
  <si>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</si>
  <si>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</si>
  <si>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</si>
  <si>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</si>
  <si>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</si>
  <si>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</si>
  <si>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</si>
  <si>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</si>
  <si>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</si>
  <si>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</si>
  <si>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</si>
  <si>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</si>
  <si>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</si>
  <si>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</si>
  <si>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</si>
  <si>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</si>
  <si>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</si>
  <si>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</si>
  <si>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</si>
  <si>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</si>
  <si>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</si>
  <si>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</si>
  <si>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</si>
  <si>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</si>
  <si>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</si>
  <si>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</si>
  <si>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</si>
  <si>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</si>
  <si>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</si>
  <si>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</si>
  <si>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</si>
  <si>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</si>
  <si>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</si>
  <si>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</si>
  <si>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</si>
  <si>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</si>
  <si>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</si>
  <si>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</si>
  <si>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</si>
  <si>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</si>
  <si>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</si>
  <si>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</si>
  <si>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</si>
  <si>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</si>
  <si>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</si>
  <si>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</si>
  <si>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</si>
  <si>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</si>
  <si>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</si>
  <si>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</si>
  <si>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</si>
  <si>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</si>
  <si>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</si>
  <si>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</si>
  <si>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</si>
  <si>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</si>
  <si>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</si>
  <si>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</si>
  <si>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</si>
  <si>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</si>
  <si>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</si>
  <si>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</si>
  <si>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</si>
  <si>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</si>
  <si>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</si>
  <si>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</si>
  <si>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</si>
  <si>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</si>
  <si>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</si>
  <si>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</si>
  <si>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</si>
  <si>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</si>
  <si>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</si>
  <si>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</si>
  <si>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</si>
  <si>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</si>
  <si>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</si>
  <si>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</si>
  <si>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</si>
  <si>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</si>
  <si>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</si>
  <si>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</si>
  <si>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</si>
  <si>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</si>
  <si>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</si>
  <si>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</si>
  <si>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</si>
  <si>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</si>
  <si>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</si>
  <si>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</si>
  <si>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</si>
  <si>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</si>
  <si>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</si>
  <si>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</si>
  <si>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</si>
  <si>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</si>
  <si>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</si>
  <si>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</si>
  <si>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</si>
  <si>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</si>
  <si>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</si>
  <si>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</si>
  <si>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</si>
  <si>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</si>
  <si>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</si>
  <si>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</si>
  <si>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</si>
  <si>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</si>
  <si>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</si>
  <si>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</si>
  <si>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</si>
  <si>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</si>
  <si>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</si>
  <si>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</si>
  <si>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</si>
  <si>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</si>
  <si>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</si>
  <si>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</si>
  <si>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</si>
  <si>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</si>
  <si>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</si>
  <si>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</si>
  <si>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</si>
  <si>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</si>
  <si>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</si>
  <si>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</si>
  <si>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</si>
  <si>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</si>
  <si>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</si>
  <si>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</si>
  <si>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</si>
  <si>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</si>
  <si>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</si>
  <si>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</si>
  <si>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</si>
  <si>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</si>
  <si>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</si>
  <si>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</si>
  <si>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</si>
  <si>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</si>
  <si>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</si>
  <si>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</si>
  <si>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</si>
  <si>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</si>
  <si>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</si>
  <si>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</si>
  <si>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</si>
  <si>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</si>
  <si>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</si>
  <si>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</si>
  <si>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</si>
  <si>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</si>
  <si>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</si>
  <si>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</si>
  <si>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</si>
  <si>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</si>
  <si>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</si>
  <si>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</si>
  <si>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</si>
  <si>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</si>
  <si>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</si>
  <si>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</si>
  <si>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</si>
  <si>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</si>
  <si>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</si>
  <si>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</si>
  <si>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</si>
  <si>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</si>
  <si>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</si>
  <si>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</si>
  <si>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</si>
  <si>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</si>
  <si>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</si>
  <si>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</si>
  <si>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</si>
  <si>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</si>
  <si>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</si>
  <si>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</si>
  <si>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</si>
  <si>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</si>
  <si>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</si>
  <si>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</si>
  <si>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</si>
  <si>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</si>
  <si>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</si>
  <si>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</si>
  <si>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</si>
  <si>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</si>
  <si>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</si>
  <si>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</si>
  <si>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</si>
  <si>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</si>
  <si>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</si>
  <si>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</si>
  <si>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</si>
  <si>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</si>
  <si>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</si>
  <si>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</si>
  <si>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</si>
  <si>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</si>
  <si>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</si>
  <si>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</si>
  <si>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</si>
  <si>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</si>
  <si>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</si>
  <si>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</si>
  <si>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</si>
  <si>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</si>
  <si>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</si>
  <si>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</si>
  <si>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</si>
  <si>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</si>
  <si>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</si>
  <si>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</si>
  <si>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</si>
  <si>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</si>
  <si>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</si>
  <si>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</si>
  <si>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</si>
  <si>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</si>
  <si>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</si>
  <si>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</si>
  <si>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</si>
  <si>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</si>
  <si>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</si>
  <si>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</si>
  <si>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</si>
  <si>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</si>
  <si>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</si>
  <si>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</si>
  <si>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</si>
  <si>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</si>
  <si>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</si>
  <si>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</si>
  <si>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</si>
  <si>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</si>
  <si>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</si>
  <si>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</si>
  <si>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</si>
  <si>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</si>
  <si>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</si>
  <si>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</si>
  <si>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</si>
  <si>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</si>
  <si>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</si>
  <si>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</si>
  <si>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</si>
  <si>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</si>
  <si>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</si>
  <si>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</si>
  <si>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</si>
  <si>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</si>
  <si>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</si>
  <si>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</si>
  <si>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</si>
  <si>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</si>
  <si>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</si>
  <si>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</si>
  <si>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</si>
  <si>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</si>
  <si>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</si>
  <si>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</si>
  <si>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</si>
  <si>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</si>
  <si>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</si>
  <si>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</si>
  <si>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</si>
  <si>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</si>
  <si>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</si>
  <si>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</si>
  <si>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</si>
  <si>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</si>
  <si>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</si>
  <si>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</si>
  <si>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</si>
  <si>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</si>
  <si>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</si>
  <si>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</si>
  <si>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</si>
  <si>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</si>
  <si>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</si>
  <si>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</si>
  <si>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</si>
  <si>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</si>
  <si>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</si>
  <si>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</si>
  <si>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</si>
  <si>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</si>
  <si>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</si>
  <si>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</si>
  <si>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</si>
  <si>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</si>
  <si>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</si>
  <si>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</si>
  <si>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</si>
  <si>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</si>
  <si>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</si>
  <si>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</si>
  <si>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</si>
  <si>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</si>
  <si>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</si>
  <si>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</si>
  <si>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</si>
  <si>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</si>
  <si>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</si>
  <si>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</si>
  <si>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</si>
  <si>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</si>
  <si>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</si>
  <si>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</si>
  <si>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</si>
  <si>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</si>
  <si>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</si>
  <si>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</si>
  <si>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</si>
  <si>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</si>
  <si>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</si>
  <si>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</si>
  <si>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</si>
  <si>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</si>
  <si>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</si>
  <si>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</si>
  <si>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</si>
  <si>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</si>
  <si>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</si>
  <si>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</si>
  <si>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</si>
  <si>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</si>
  <si>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</si>
  <si>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</si>
  <si>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</si>
  <si>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</si>
  <si>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</si>
  <si>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</si>
  <si>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</si>
  <si>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</si>
  <si>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</si>
  <si>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</si>
  <si>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</si>
  <si>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</si>
  <si>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</si>
  <si>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</si>
  <si>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</si>
  <si>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</si>
  <si>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</si>
  <si>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</si>
  <si>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</si>
  <si>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</si>
  <si>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</si>
  <si>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</si>
  <si>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</si>
  <si>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</si>
  <si>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</si>
  <si>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</si>
  <si>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</si>
  <si>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</si>
  <si>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</si>
  <si>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</si>
  <si>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</si>
  <si>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</si>
  <si>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</si>
  <si>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</si>
  <si>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</si>
  <si>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</si>
  <si>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</si>
  <si>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</si>
  <si>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</si>
  <si>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</si>
  <si>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</si>
  <si>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</si>
  <si>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</si>
  <si>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</si>
  <si>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</si>
  <si>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</si>
  <si>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</si>
  <si>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</si>
  <si>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</si>
  <si>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</si>
  <si>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</si>
  <si>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</si>
  <si>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</si>
  <si>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</si>
  <si>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</si>
  <si>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</si>
  <si>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</si>
  <si>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</si>
  <si>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</si>
  <si>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</si>
  <si>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</si>
  <si>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</si>
  <si>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</si>
  <si>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</si>
  <si>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</si>
  <si>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</si>
  <si>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</si>
  <si>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</si>
  <si>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</si>
  <si>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</si>
  <si>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</si>
  <si>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</si>
  <si>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</si>
  <si>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</si>
  <si>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</si>
  <si>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</si>
  <si>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</si>
  <si>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</si>
  <si>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</si>
  <si>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</si>
  <si>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</si>
  <si>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</si>
  <si>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</si>
  <si>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</si>
  <si>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</si>
  <si>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</si>
  <si>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</si>
  <si>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</si>
  <si>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</si>
  <si>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</si>
  <si>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</si>
  <si>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</si>
  <si>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</si>
  <si>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</si>
  <si>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</si>
  <si>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</si>
  <si>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</si>
  <si>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</si>
  <si>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</si>
  <si>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</si>
  <si>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</si>
  <si>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</si>
  <si>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</si>
  <si>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</si>
  <si>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</si>
  <si>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</si>
  <si>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</si>
  <si>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</si>
  <si>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</si>
  <si>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</si>
  <si>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</si>
  <si>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</si>
  <si>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</si>
  <si>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</si>
  <si>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</si>
  <si>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</si>
  <si>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</si>
  <si>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</si>
  <si>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</si>
  <si>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</si>
  <si>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</si>
  <si>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</si>
  <si>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</si>
  <si>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</si>
  <si>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</si>
  <si>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</si>
  <si>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</si>
  <si>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</si>
  <si>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</si>
  <si>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</si>
  <si>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</si>
  <si>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</si>
  <si>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</si>
  <si>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</si>
  <si>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</si>
  <si>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</si>
  <si>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</si>
  <si>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</si>
  <si>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</si>
  <si>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</si>
  <si>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</si>
  <si>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</si>
  <si>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</si>
  <si>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</si>
  <si>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</si>
  <si>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</si>
  <si>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</si>
  <si>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</si>
  <si>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</si>
  <si>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</si>
  <si>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</si>
  <si>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</si>
  <si>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</si>
  <si>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</si>
  <si>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</si>
  <si>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</si>
  <si>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</si>
  <si>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</si>
  <si>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</si>
  <si>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</si>
  <si>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</si>
  <si>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</si>
  <si>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</si>
  <si>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</si>
  <si>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</si>
  <si>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</si>
  <si>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</si>
  <si>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</si>
  <si>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</si>
  <si>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</si>
  <si>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</si>
  <si>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</si>
  <si>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</si>
  <si>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</si>
  <si>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</si>
  <si>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</si>
  <si>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</si>
  <si>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</si>
  <si>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</si>
  <si>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</si>
  <si>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</si>
  <si>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</si>
  <si>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</si>
  <si>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</si>
  <si>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</si>
  <si>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</si>
  <si>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</si>
  <si>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</si>
  <si>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</si>
  <si>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</si>
  <si>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</si>
  <si>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</si>
  <si>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</si>
  <si>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</si>
  <si>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</si>
  <si>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</si>
  <si>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</si>
  <si>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</si>
  <si>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</si>
  <si>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</si>
  <si>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</si>
  <si>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</si>
  <si>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</si>
  <si>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</si>
  <si>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</si>
  <si>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</si>
  <si>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</si>
  <si>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</si>
  <si>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</si>
  <si>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</si>
  <si>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</si>
  <si>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</si>
  <si>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</si>
  <si>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</si>
  <si>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</si>
  <si>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</si>
  <si>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</si>
  <si>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</si>
  <si>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</si>
  <si>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</si>
  <si>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</si>
  <si>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</si>
  <si>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</si>
  <si>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</si>
  <si>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</si>
  <si>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</si>
  <si>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</si>
  <si>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</si>
  <si>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</si>
  <si>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</si>
  <si>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</si>
  <si>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</si>
  <si>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</si>
  <si>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</si>
  <si>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</si>
  <si>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</si>
  <si>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</si>
  <si>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</si>
  <si>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</si>
  <si>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</si>
  <si>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</si>
  <si>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</si>
  <si>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</si>
  <si>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</si>
  <si>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</si>
  <si>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</si>
  <si>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</si>
  <si>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</si>
  <si>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</si>
  <si>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</si>
  <si>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</si>
  <si>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</si>
  <si>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</si>
  <si>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</si>
  <si>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</si>
  <si>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</si>
  <si>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</si>
  <si>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</si>
  <si>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</si>
  <si>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</si>
  <si>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</si>
  <si>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</si>
  <si>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</si>
  <si>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</si>
  <si>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</si>
  <si>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</si>
  <si>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</si>
  <si>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</si>
  <si>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</si>
  <si>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</si>
  <si>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</si>
  <si>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</si>
  <si>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</si>
  <si>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</t>
  </si>
  <si>
    <t xml:space="preserve">Отчетен период: </t>
  </si>
  <si>
    <t xml:space="preserve">                                    Съставител: </t>
  </si>
  <si>
    <t>Синдик:</t>
  </si>
  <si>
    <t>Прокурист:</t>
  </si>
  <si>
    <t>1."Мостстрой Изток"АД</t>
  </si>
  <si>
    <t>"МОСТСТРОЙ"АД в производство по несъстоятелност</t>
  </si>
  <si>
    <t>неконсолидиран</t>
  </si>
  <si>
    <t>1. Релс Ремонт ЕООД</t>
  </si>
  <si>
    <t>2.Мостстрой София АД</t>
  </si>
  <si>
    <t>3.Мостстрой Пловдив АД</t>
  </si>
  <si>
    <t>4.Мостстрой В.Търново АД</t>
  </si>
  <si>
    <t>5.Мостстрой Трейдинг ЕООД</t>
  </si>
  <si>
    <t>6 ИП БЕНЧМАРК Финанс</t>
  </si>
  <si>
    <t>Синдик:                                                                                      Прокурист:</t>
  </si>
  <si>
    <t xml:space="preserve">                Прокурист:</t>
  </si>
  <si>
    <t xml:space="preserve">                                                                                                   Прокурист:</t>
  </si>
  <si>
    <t>01.01.2012-30.09.2012 г.</t>
  </si>
  <si>
    <t>Дата на съставяне: 30.10.2012г.</t>
  </si>
  <si>
    <t>Дата на съставяне: 30.10.2012 г.</t>
  </si>
  <si>
    <t xml:space="preserve">Дата на съставяне: 30.10.2012                                      </t>
  </si>
  <si>
    <t xml:space="preserve">Дата  на съставяне: 30.10.2012г.                                                                                                                        </t>
  </si>
  <si>
    <t>Дата на съставяне: 30.10.2012</t>
  </si>
  <si>
    <t>Дата на съставяне:30.10.2012г.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</si>
</sst>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9" fillId="0" borderId="0" xfId="60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A101" sqref="A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>
        <v>774</v>
      </c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862</v>
      </c>
      <c r="F3" s="217" t="s">
        <v>2</v>
      </c>
      <c r="G3" s="172"/>
      <c r="H3" s="461">
        <v>121207124</v>
      </c>
    </row>
    <row r="4" spans="1:8" ht="15">
      <c r="A4" s="578" t="s">
        <v>856</v>
      </c>
      <c r="B4" s="584"/>
      <c r="C4" s="584"/>
      <c r="D4" s="584"/>
      <c r="E4" s="504" t="s">
        <v>863</v>
      </c>
      <c r="F4" s="580" t="s">
        <v>3</v>
      </c>
      <c r="G4" s="581"/>
      <c r="H4" s="461" t="s">
        <v>158</v>
      </c>
    </row>
    <row r="5" spans="1:8" ht="15">
      <c r="A5" s="578" t="s">
        <v>857</v>
      </c>
      <c r="B5" s="579"/>
      <c r="C5" s="579"/>
      <c r="D5" s="579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774</v>
      </c>
      <c r="D11" s="151">
        <v>774</v>
      </c>
      <c r="E11" s="237" t="s">
        <v>21</v>
      </c>
      <c r="F11" s="242" t="s">
        <v>22</v>
      </c>
      <c r="G11" s="152">
        <v>5575</v>
      </c>
      <c r="H11" s="152">
        <v>5575</v>
      </c>
    </row>
    <row r="12" spans="1:8" ht="15">
      <c r="A12" s="235" t="s">
        <v>23</v>
      </c>
      <c r="B12" s="241" t="s">
        <v>24</v>
      </c>
      <c r="C12" s="151">
        <v>312</v>
      </c>
      <c r="D12" s="151">
        <v>328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36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</v>
      </c>
      <c r="D15" s="151">
        <v>12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19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5575</v>
      </c>
      <c r="H17" s="154">
        <f>H11+H14+H15+H16</f>
        <v>5575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1147</v>
      </c>
      <c r="D19" s="155">
        <f>SUM(D11:D18)</f>
        <v>1176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1441</v>
      </c>
      <c r="H21" s="156">
        <f>SUM(H22:H24)</f>
        <v>1441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819</v>
      </c>
      <c r="H22" s="152">
        <v>819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622</v>
      </c>
      <c r="H24" s="152">
        <v>622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1441</v>
      </c>
      <c r="H25" s="154">
        <f>H19+H20+H21</f>
        <v>1441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-37061</v>
      </c>
      <c r="H27" s="154">
        <f>SUM(H28:H30)</f>
        <v>-18204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-37061</v>
      </c>
      <c r="H29" s="316">
        <v>-18204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-2137</v>
      </c>
      <c r="H32" s="316">
        <v>-18857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-39198</v>
      </c>
      <c r="H33" s="154">
        <f>H27+H31+H32</f>
        <v>-37061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11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-32182</v>
      </c>
      <c r="H36" s="154">
        <f>H25+H17+H33</f>
        <v>-30045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11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16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96</v>
      </c>
      <c r="H53" s="152">
        <v>96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1158</v>
      </c>
      <c r="D55" s="155">
        <f>D19+D20+D21+D27+D32+D45+D51+D53+D54</f>
        <v>1192</v>
      </c>
      <c r="E55" s="237" t="s">
        <v>171</v>
      </c>
      <c r="F55" s="261" t="s">
        <v>172</v>
      </c>
      <c r="G55" s="154">
        <f>G49+G51+G52+G53+G54</f>
        <v>96</v>
      </c>
      <c r="H55" s="154">
        <f>H49+H51+H52+H53+H54</f>
        <v>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17403</v>
      </c>
      <c r="H59" s="152">
        <v>17964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15418</v>
      </c>
      <c r="H61" s="154">
        <f>SUM(H62:H68)</f>
        <v>14829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702</v>
      </c>
      <c r="H62" s="152">
        <v>1196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5219</v>
      </c>
      <c r="H63" s="152">
        <v>4165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7773</v>
      </c>
      <c r="H64" s="152">
        <v>7775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560</v>
      </c>
      <c r="H65" s="152">
        <v>560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909</v>
      </c>
      <c r="H66" s="152">
        <v>882</v>
      </c>
    </row>
    <row r="67" spans="1:8" ht="15">
      <c r="A67" s="235" t="s">
        <v>206</v>
      </c>
      <c r="B67" s="241" t="s">
        <v>207</v>
      </c>
      <c r="C67" s="151">
        <v>580</v>
      </c>
      <c r="D67" s="151">
        <v>609</v>
      </c>
      <c r="E67" s="237" t="s">
        <v>208</v>
      </c>
      <c r="F67" s="242" t="s">
        <v>209</v>
      </c>
      <c r="G67" s="152">
        <v>86</v>
      </c>
      <c r="H67" s="152">
        <v>84</v>
      </c>
    </row>
    <row r="68" spans="1:8" ht="15">
      <c r="A68" s="235" t="s">
        <v>210</v>
      </c>
      <c r="B68" s="241" t="s">
        <v>211</v>
      </c>
      <c r="C68" s="151">
        <v>75</v>
      </c>
      <c r="D68" s="151">
        <v>321</v>
      </c>
      <c r="E68" s="237" t="s">
        <v>212</v>
      </c>
      <c r="F68" s="242" t="s">
        <v>213</v>
      </c>
      <c r="G68" s="152">
        <v>169</v>
      </c>
      <c r="H68" s="152">
        <v>167</v>
      </c>
    </row>
    <row r="69" spans="1:8" ht="15">
      <c r="A69" s="235" t="s">
        <v>214</v>
      </c>
      <c r="B69" s="241" t="s">
        <v>215</v>
      </c>
      <c r="C69" s="151">
        <v>1</v>
      </c>
      <c r="D69" s="151">
        <v>1</v>
      </c>
      <c r="E69" s="251" t="s">
        <v>77</v>
      </c>
      <c r="F69" s="242" t="s">
        <v>216</v>
      </c>
      <c r="G69" s="152">
        <v>1670</v>
      </c>
      <c r="H69" s="152">
        <v>279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622</v>
      </c>
      <c r="H70" s="152">
        <v>622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35113</v>
      </c>
      <c r="H71" s="161">
        <f>H59+H60+H61+H69+H70</f>
        <v>33694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1133</v>
      </c>
      <c r="D74" s="151">
        <v>1133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1790</v>
      </c>
      <c r="D75" s="155">
        <f>SUM(D67:D74)</f>
        <v>2064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35113</v>
      </c>
      <c r="H79" s="162">
        <f>H71+H74+H75+H76</f>
        <v>33694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16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63</v>
      </c>
      <c r="D88" s="151">
        <v>474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79</v>
      </c>
      <c r="D91" s="155">
        <f>SUM(D87:D90)</f>
        <v>489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1869</v>
      </c>
      <c r="D93" s="155">
        <f>D64+D75+D84+D91+D92</f>
        <v>2553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3027</v>
      </c>
      <c r="D94" s="164">
        <f>D93+D55</f>
        <v>3745</v>
      </c>
      <c r="E94" s="449" t="s">
        <v>269</v>
      </c>
      <c r="F94" s="289" t="s">
        <v>270</v>
      </c>
      <c r="G94" s="165">
        <f>G36+G39+G55+G79</f>
        <v>3027</v>
      </c>
      <c r="H94" s="165">
        <f>H36+H39+H55+H79</f>
        <v>3745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2" t="s">
        <v>380</v>
      </c>
      <c r="D98" s="582"/>
      <c r="E98" s="582"/>
      <c r="F98" s="170"/>
      <c r="G98" s="171"/>
      <c r="H98" s="172"/>
      <c r="M98" s="157"/>
    </row>
    <row r="99" spans="1:8" ht="15">
      <c r="A99" s="575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870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4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"МОСТСТРОЙ"АД в производство по несъстоятелност</v>
      </c>
      <c r="C2" s="587"/>
      <c r="D2" s="587"/>
      <c r="E2" s="587"/>
      <c r="F2" s="589" t="s">
        <v>2</v>
      </c>
      <c r="G2" s="589"/>
      <c r="H2" s="526">
        <f>'справка №1-БАЛАНС'!H3</f>
        <v>121207124</v>
      </c>
    </row>
    <row r="3" spans="1:8" ht="15">
      <c r="A3" s="467" t="s">
        <v>273</v>
      </c>
      <c r="B3" s="587" t="str">
        <f>'справка №1-БАЛАНС'!E4</f>
        <v>неконсолидиран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8" t="str">
        <f>'справка №1-БАЛАНС'!E5</f>
        <v>01.01.2012-30.09.2012 г.</v>
      </c>
      <c r="C4" s="588"/>
      <c r="D4" s="58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</v>
      </c>
      <c r="D9" s="46">
        <v>2</v>
      </c>
      <c r="E9" s="298" t="s">
        <v>283</v>
      </c>
      <c r="F9" s="549" t="s">
        <v>284</v>
      </c>
      <c r="G9" s="550">
        <v>294</v>
      </c>
      <c r="H9" s="550">
        <v>72</v>
      </c>
    </row>
    <row r="10" spans="1:8" ht="12">
      <c r="A10" s="298" t="s">
        <v>285</v>
      </c>
      <c r="B10" s="299" t="s">
        <v>286</v>
      </c>
      <c r="C10" s="46">
        <v>348</v>
      </c>
      <c r="D10" s="46">
        <v>127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29</v>
      </c>
      <c r="D11" s="46">
        <v>35</v>
      </c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156</v>
      </c>
      <c r="D12" s="46">
        <v>222</v>
      </c>
      <c r="E12" s="300" t="s">
        <v>77</v>
      </c>
      <c r="F12" s="549" t="s">
        <v>295</v>
      </c>
      <c r="G12" s="550">
        <v>14</v>
      </c>
      <c r="H12" s="550">
        <v>21</v>
      </c>
    </row>
    <row r="13" spans="1:18" ht="12">
      <c r="A13" s="298" t="s">
        <v>296</v>
      </c>
      <c r="B13" s="299" t="s">
        <v>297</v>
      </c>
      <c r="C13" s="46">
        <v>12</v>
      </c>
      <c r="D13" s="46">
        <v>15</v>
      </c>
      <c r="E13" s="301" t="s">
        <v>50</v>
      </c>
      <c r="F13" s="551" t="s">
        <v>298</v>
      </c>
      <c r="G13" s="548">
        <f>SUM(G9:G12)</f>
        <v>308</v>
      </c>
      <c r="H13" s="548">
        <f>SUM(H9:H12)</f>
        <v>93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301</v>
      </c>
      <c r="D16" s="47">
        <v>13712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274</v>
      </c>
      <c r="D17" s="48">
        <v>9102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>
        <v>3070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847</v>
      </c>
      <c r="D19" s="49">
        <f>SUM(D9:D15)+D16</f>
        <v>14113</v>
      </c>
      <c r="E19" s="304" t="s">
        <v>315</v>
      </c>
      <c r="F19" s="552" t="s">
        <v>316</v>
      </c>
      <c r="G19" s="550">
        <v>274</v>
      </c>
      <c r="H19" s="550">
        <v>629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1872</v>
      </c>
      <c r="D22" s="46">
        <v>2077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274</v>
      </c>
      <c r="H24" s="548">
        <f>SUM(H19:H23)</f>
        <v>629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1872</v>
      </c>
      <c r="D26" s="49">
        <f>SUM(D22:D25)</f>
        <v>2077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2719</v>
      </c>
      <c r="D28" s="50">
        <f>D26+D19</f>
        <v>16190</v>
      </c>
      <c r="E28" s="127" t="s">
        <v>337</v>
      </c>
      <c r="F28" s="554" t="s">
        <v>338</v>
      </c>
      <c r="G28" s="548">
        <f>G13+G15+G24</f>
        <v>582</v>
      </c>
      <c r="H28" s="548">
        <f>H13+H15+H24</f>
        <v>722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2137</v>
      </c>
      <c r="H30" s="53">
        <f>IF((D28-H28)&gt;0,D28-H28,0)</f>
        <v>15468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2719</v>
      </c>
      <c r="D33" s="49">
        <f>D28-D31+D32</f>
        <v>16190</v>
      </c>
      <c r="E33" s="127" t="s">
        <v>351</v>
      </c>
      <c r="F33" s="554" t="s">
        <v>352</v>
      </c>
      <c r="G33" s="53">
        <f>G32-G31+G28</f>
        <v>582</v>
      </c>
      <c r="H33" s="53">
        <f>H32-H31+H28</f>
        <v>722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2137</v>
      </c>
      <c r="H34" s="548">
        <f>IF((D33-H33)&gt;0,D33-H33,0)</f>
        <v>15468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2137</v>
      </c>
      <c r="H39" s="559">
        <f>IF(H34&gt;0,IF(D35+H34&lt;0,0,D35+H34),IF(D34-D35&lt;0,D35-D34,0))</f>
        <v>15468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2137</v>
      </c>
      <c r="H41" s="52">
        <f>IF(D39=0,IF(H39-H40&gt;0,H39-H40+D40,0),IF(D39-D40&lt;0,D40-D39+H40,0))</f>
        <v>15468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2719</v>
      </c>
      <c r="D42" s="53">
        <f>D33+D35+D39</f>
        <v>16190</v>
      </c>
      <c r="E42" s="128" t="s">
        <v>378</v>
      </c>
      <c r="F42" s="129" t="s">
        <v>379</v>
      </c>
      <c r="G42" s="53">
        <f>G39+G33</f>
        <v>2719</v>
      </c>
      <c r="H42" s="53">
        <f>H39+H33</f>
        <v>16190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854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7">
        <v>41212</v>
      </c>
      <c r="C48" s="427" t="s">
        <v>380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859</v>
      </c>
      <c r="D50" s="586" t="s">
        <v>872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8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"МОСТСТРОЙ"АД в производство по несъстоятелност</v>
      </c>
      <c r="C4" s="541" t="s">
        <v>2</v>
      </c>
      <c r="D4" s="541">
        <f>'справка №1-БАЛАНС'!H3</f>
        <v>121207124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01.01.2012-30.09.2012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616</v>
      </c>
      <c r="D10" s="54">
        <v>149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-878</v>
      </c>
      <c r="D11" s="54">
        <v>-302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-138</v>
      </c>
      <c r="D13" s="54">
        <v>-122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-7</v>
      </c>
      <c r="D14" s="54">
        <v>-4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-8</v>
      </c>
      <c r="D19" s="54">
        <v>-20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-415</v>
      </c>
      <c r="D20" s="55">
        <f>SUM(D10:D19)</f>
        <v>-299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5</v>
      </c>
      <c r="D41" s="54">
        <v>-1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5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-410</v>
      </c>
      <c r="D43" s="55">
        <f>D42+D32+D20</f>
        <v>-300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489</v>
      </c>
      <c r="D44" s="132">
        <v>564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79</v>
      </c>
      <c r="D45" s="55">
        <f>D44+D43</f>
        <v>264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1" t="s">
        <v>860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3" sqref="A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"МОСТСТРОЙ"АД в производство по несъстоятелност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121207124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01.01.2012-30.09.2012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819</v>
      </c>
      <c r="G11" s="58">
        <f>'справка №1-БАЛАНС'!H23</f>
        <v>0</v>
      </c>
      <c r="H11" s="60">
        <v>622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-37061</v>
      </c>
      <c r="K11" s="60"/>
      <c r="L11" s="344">
        <f>SUM(C11:K11)</f>
        <v>-30045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819</v>
      </c>
      <c r="G15" s="61">
        <f t="shared" si="2"/>
        <v>0</v>
      </c>
      <c r="H15" s="61">
        <f t="shared" si="2"/>
        <v>622</v>
      </c>
      <c r="I15" s="61">
        <f t="shared" si="2"/>
        <v>0</v>
      </c>
      <c r="J15" s="61">
        <f t="shared" si="2"/>
        <v>-37061</v>
      </c>
      <c r="K15" s="61">
        <f t="shared" si="2"/>
        <v>0</v>
      </c>
      <c r="L15" s="344">
        <f t="shared" si="1"/>
        <v>-30045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-2137</v>
      </c>
      <c r="K16" s="60"/>
      <c r="L16" s="344">
        <f t="shared" si="1"/>
        <v>-2137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5575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819</v>
      </c>
      <c r="G29" s="59">
        <f t="shared" si="6"/>
        <v>0</v>
      </c>
      <c r="H29" s="59">
        <f t="shared" si="6"/>
        <v>622</v>
      </c>
      <c r="I29" s="59">
        <f t="shared" si="6"/>
        <v>0</v>
      </c>
      <c r="J29" s="59">
        <f t="shared" si="6"/>
        <v>-39198</v>
      </c>
      <c r="K29" s="59">
        <f t="shared" si="6"/>
        <v>0</v>
      </c>
      <c r="L29" s="344">
        <f t="shared" si="1"/>
        <v>-32182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5575</v>
      </c>
      <c r="D32" s="59">
        <f t="shared" si="7"/>
        <v>0</v>
      </c>
      <c r="E32" s="59">
        <f t="shared" si="7"/>
        <v>0</v>
      </c>
      <c r="F32" s="59">
        <f t="shared" si="7"/>
        <v>819</v>
      </c>
      <c r="G32" s="59">
        <f t="shared" si="7"/>
        <v>0</v>
      </c>
      <c r="H32" s="59">
        <f t="shared" si="7"/>
        <v>622</v>
      </c>
      <c r="I32" s="59">
        <f t="shared" si="7"/>
        <v>0</v>
      </c>
      <c r="J32" s="59">
        <f t="shared" si="7"/>
        <v>-39198</v>
      </c>
      <c r="K32" s="59">
        <f t="shared" si="7"/>
        <v>0</v>
      </c>
      <c r="L32" s="344">
        <f t="shared" si="1"/>
        <v>-32182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 t="s">
        <v>871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8">
      <selection activeCell="R48" sqref="R4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"МОСТСТРОЙ"АД в производство по несъстоятелност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121207124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01.01.2012-30.09.2012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612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774</v>
      </c>
      <c r="E9" s="189"/>
      <c r="F9" s="189"/>
      <c r="G9" s="74">
        <f>D9+E9-F9</f>
        <v>774</v>
      </c>
      <c r="H9" s="65"/>
      <c r="I9" s="65"/>
      <c r="J9" s="74">
        <f>G9+H9-I9</f>
        <v>774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524</v>
      </c>
      <c r="E10" s="189"/>
      <c r="F10" s="189"/>
      <c r="G10" s="74">
        <f aca="true" t="shared" si="2" ref="G10:G39">D10+E10-F10</f>
        <v>524</v>
      </c>
      <c r="H10" s="65"/>
      <c r="I10" s="65"/>
      <c r="J10" s="74">
        <f aca="true" t="shared" si="3" ref="J10:J39">G10+H10-I10</f>
        <v>524</v>
      </c>
      <c r="K10" s="65">
        <v>196</v>
      </c>
      <c r="L10" s="65">
        <v>16</v>
      </c>
      <c r="M10" s="65"/>
      <c r="N10" s="74">
        <f aca="true" t="shared" si="4" ref="N10:N39">K10+L10-M10</f>
        <v>212</v>
      </c>
      <c r="O10" s="65"/>
      <c r="P10" s="65"/>
      <c r="Q10" s="74">
        <f t="shared" si="0"/>
        <v>212</v>
      </c>
      <c r="R10" s="74">
        <f t="shared" si="1"/>
        <v>312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88</v>
      </c>
      <c r="E11" s="189"/>
      <c r="F11" s="189"/>
      <c r="G11" s="74">
        <f t="shared" si="2"/>
        <v>88</v>
      </c>
      <c r="H11" s="65"/>
      <c r="I11" s="65"/>
      <c r="J11" s="74">
        <f t="shared" si="3"/>
        <v>88</v>
      </c>
      <c r="K11" s="65">
        <v>46</v>
      </c>
      <c r="L11" s="65">
        <v>6</v>
      </c>
      <c r="M11" s="65"/>
      <c r="N11" s="74">
        <f t="shared" si="4"/>
        <v>52</v>
      </c>
      <c r="O11" s="65"/>
      <c r="P11" s="65"/>
      <c r="Q11" s="74">
        <f t="shared" si="0"/>
        <v>52</v>
      </c>
      <c r="R11" s="74">
        <f t="shared" si="1"/>
        <v>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176</v>
      </c>
      <c r="E13" s="189"/>
      <c r="F13" s="189"/>
      <c r="G13" s="74">
        <f t="shared" si="2"/>
        <v>176</v>
      </c>
      <c r="H13" s="65"/>
      <c r="I13" s="65"/>
      <c r="J13" s="74">
        <f t="shared" si="3"/>
        <v>176</v>
      </c>
      <c r="K13" s="65">
        <v>164</v>
      </c>
      <c r="L13" s="65">
        <v>6</v>
      </c>
      <c r="M13" s="65"/>
      <c r="N13" s="74">
        <f t="shared" si="4"/>
        <v>170</v>
      </c>
      <c r="O13" s="65"/>
      <c r="P13" s="65"/>
      <c r="Q13" s="74">
        <f t="shared" si="0"/>
        <v>170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27</v>
      </c>
      <c r="E14" s="189"/>
      <c r="F14" s="189"/>
      <c r="G14" s="74">
        <f t="shared" si="2"/>
        <v>27</v>
      </c>
      <c r="H14" s="65"/>
      <c r="I14" s="65"/>
      <c r="J14" s="74">
        <f t="shared" si="3"/>
        <v>27</v>
      </c>
      <c r="K14" s="65">
        <v>7</v>
      </c>
      <c r="L14" s="65">
        <v>1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1589</v>
      </c>
      <c r="E17" s="194">
        <f>SUM(E9:E16)</f>
        <v>0</v>
      </c>
      <c r="F17" s="194">
        <f>SUM(F9:F16)</f>
        <v>0</v>
      </c>
      <c r="G17" s="74">
        <f t="shared" si="2"/>
        <v>1589</v>
      </c>
      <c r="H17" s="75">
        <f>SUM(H9:H16)</f>
        <v>0</v>
      </c>
      <c r="I17" s="75">
        <f>SUM(I9:I16)</f>
        <v>0</v>
      </c>
      <c r="J17" s="74">
        <f t="shared" si="3"/>
        <v>1589</v>
      </c>
      <c r="K17" s="75">
        <f>SUM(K9:K16)</f>
        <v>413</v>
      </c>
      <c r="L17" s="75">
        <f>SUM(L9:L16)</f>
        <v>29</v>
      </c>
      <c r="M17" s="75">
        <f>SUM(M9:M16)</f>
        <v>0</v>
      </c>
      <c r="N17" s="74">
        <f t="shared" si="4"/>
        <v>442</v>
      </c>
      <c r="O17" s="75">
        <f>SUM(O9:O16)</f>
        <v>0</v>
      </c>
      <c r="P17" s="75">
        <f>SUM(P9:P16)</f>
        <v>0</v>
      </c>
      <c r="Q17" s="74">
        <f t="shared" si="5"/>
        <v>442</v>
      </c>
      <c r="R17" s="74">
        <f t="shared" si="6"/>
        <v>1147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28</v>
      </c>
      <c r="E22" s="189"/>
      <c r="F22" s="189"/>
      <c r="G22" s="74">
        <f t="shared" si="2"/>
        <v>28</v>
      </c>
      <c r="H22" s="65"/>
      <c r="I22" s="65"/>
      <c r="J22" s="74">
        <f t="shared" si="3"/>
        <v>28</v>
      </c>
      <c r="K22" s="65">
        <v>28</v>
      </c>
      <c r="L22" s="65"/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28</v>
      </c>
      <c r="H25" s="66">
        <f t="shared" si="7"/>
        <v>0</v>
      </c>
      <c r="I25" s="66">
        <f t="shared" si="7"/>
        <v>0</v>
      </c>
      <c r="J25" s="67">
        <f t="shared" si="3"/>
        <v>28</v>
      </c>
      <c r="K25" s="66">
        <f t="shared" si="7"/>
        <v>28</v>
      </c>
      <c r="L25" s="66">
        <f t="shared" si="7"/>
        <v>0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9868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9863</v>
      </c>
      <c r="H27" s="70">
        <f t="shared" si="8"/>
        <v>0</v>
      </c>
      <c r="I27" s="70">
        <f t="shared" si="8"/>
        <v>9852</v>
      </c>
      <c r="J27" s="71">
        <f t="shared" si="3"/>
        <v>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9863</v>
      </c>
      <c r="E31" s="189"/>
      <c r="F31" s="189">
        <v>5</v>
      </c>
      <c r="G31" s="74">
        <f t="shared" si="2"/>
        <v>9858</v>
      </c>
      <c r="H31" s="72"/>
      <c r="I31" s="72">
        <v>9852</v>
      </c>
      <c r="J31" s="74">
        <f t="shared" si="3"/>
        <v>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9868</v>
      </c>
      <c r="E38" s="194">
        <f aca="true" t="shared" si="12" ref="E38:P38">E27+E32+E37</f>
        <v>0</v>
      </c>
      <c r="F38" s="194">
        <f t="shared" si="12"/>
        <v>5</v>
      </c>
      <c r="G38" s="74">
        <f t="shared" si="2"/>
        <v>9863</v>
      </c>
      <c r="H38" s="75">
        <f t="shared" si="12"/>
        <v>0</v>
      </c>
      <c r="I38" s="75">
        <f t="shared" si="12"/>
        <v>9852</v>
      </c>
      <c r="J38" s="74">
        <f t="shared" si="3"/>
        <v>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11485</v>
      </c>
      <c r="E40" s="438">
        <f>E17+E18+E19+E25+E38+E39</f>
        <v>0</v>
      </c>
      <c r="F40" s="438">
        <f aca="true" t="shared" si="13" ref="F40:R40">F17+F18+F19+F25+F38+F39</f>
        <v>5</v>
      </c>
      <c r="G40" s="438">
        <f t="shared" si="13"/>
        <v>11480</v>
      </c>
      <c r="H40" s="438">
        <f t="shared" si="13"/>
        <v>0</v>
      </c>
      <c r="I40" s="438">
        <f t="shared" si="13"/>
        <v>9852</v>
      </c>
      <c r="J40" s="438">
        <f t="shared" si="13"/>
        <v>1628</v>
      </c>
      <c r="K40" s="438">
        <f t="shared" si="13"/>
        <v>441</v>
      </c>
      <c r="L40" s="438">
        <f t="shared" si="13"/>
        <v>29</v>
      </c>
      <c r="M40" s="438">
        <f t="shared" si="13"/>
        <v>0</v>
      </c>
      <c r="N40" s="438">
        <f t="shared" si="13"/>
        <v>470</v>
      </c>
      <c r="O40" s="438">
        <f t="shared" si="13"/>
        <v>0</v>
      </c>
      <c r="P40" s="438">
        <f t="shared" si="13"/>
        <v>0</v>
      </c>
      <c r="Q40" s="438">
        <f t="shared" si="13"/>
        <v>470</v>
      </c>
      <c r="R40" s="438">
        <f t="shared" si="13"/>
        <v>1158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14"/>
      <c r="L44" s="614"/>
      <c r="M44" s="614"/>
      <c r="N44" s="614"/>
      <c r="O44" s="603" t="s">
        <v>859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 t="s">
        <v>860</v>
      </c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5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"МОСТСТРОЙ"АД в производство по несъстоятелност</v>
      </c>
      <c r="C3" s="621"/>
      <c r="D3" s="526" t="s">
        <v>2</v>
      </c>
      <c r="E3" s="107">
        <f>'справка №1-БАЛАНС'!H3</f>
        <v>121207124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01.01.2012-30.09.2012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580</v>
      </c>
      <c r="D24" s="119">
        <f>SUM(D25:D27)</f>
        <v>580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298</v>
      </c>
      <c r="D26" s="108">
        <v>298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282</v>
      </c>
      <c r="D27" s="108">
        <v>282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75</v>
      </c>
      <c r="D28" s="108">
        <v>75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2</v>
      </c>
      <c r="E29" s="120">
        <f t="shared" si="0"/>
        <v>-1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</v>
      </c>
      <c r="D33" s="105">
        <f>SUM(D34:D37)</f>
        <v>2</v>
      </c>
      <c r="E33" s="121">
        <f>SUM(E34:E37)</f>
        <v>-1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</v>
      </c>
      <c r="D35" s="108">
        <v>2</v>
      </c>
      <c r="E35" s="120">
        <f t="shared" si="0"/>
        <v>-1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>
        <v>2</v>
      </c>
      <c r="E39" s="120">
        <f t="shared" si="0"/>
        <v>-2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1133</v>
      </c>
      <c r="D42" s="108">
        <v>1131</v>
      </c>
      <c r="E42" s="120">
        <f t="shared" si="0"/>
        <v>2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1790</v>
      </c>
      <c r="D43" s="104">
        <f>D24+D28+D29+D31+D30+D32+D33+D38</f>
        <v>1792</v>
      </c>
      <c r="E43" s="118">
        <f>E24+E28+E29+E31+E30+E32+E33+E38</f>
        <v>-2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1790</v>
      </c>
      <c r="D44" s="103">
        <f>D43+D21+D19+D9</f>
        <v>1792</v>
      </c>
      <c r="E44" s="118">
        <f>E43+E21+E19+E9</f>
        <v>-2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96</v>
      </c>
      <c r="D68" s="108">
        <v>96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702</v>
      </c>
      <c r="D71" s="105">
        <f>SUM(D72:D74)</f>
        <v>702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671</v>
      </c>
      <c r="D72" s="108">
        <v>671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31</v>
      </c>
      <c r="D74" s="108">
        <v>31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17403</v>
      </c>
      <c r="D75" s="103">
        <f>D76+D78</f>
        <v>17403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17403</v>
      </c>
      <c r="D76" s="108">
        <v>17403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>
        <v>17403</v>
      </c>
      <c r="D77" s="109">
        <v>17403</v>
      </c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14716</v>
      </c>
      <c r="D85" s="104">
        <f>SUM(D86:D90)+D94</f>
        <v>14716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5219</v>
      </c>
      <c r="D86" s="108">
        <v>5219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7773</v>
      </c>
      <c r="D87" s="108">
        <v>7773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560</v>
      </c>
      <c r="D88" s="108">
        <v>560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909</v>
      </c>
      <c r="D89" s="108">
        <v>909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169</v>
      </c>
      <c r="D90" s="103">
        <f>SUM(D91:D93)</f>
        <v>169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167</v>
      </c>
      <c r="D93" s="108">
        <v>167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1670</v>
      </c>
      <c r="D95" s="108">
        <v>1670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34491</v>
      </c>
      <c r="D96" s="104">
        <f>D85+D80+D75+D71+D95</f>
        <v>34491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34587</v>
      </c>
      <c r="D97" s="104">
        <f>D96+D68+D66</f>
        <v>34587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622</v>
      </c>
      <c r="D104" s="108"/>
      <c r="E104" s="108"/>
      <c r="F104" s="125">
        <f>C104+D104-E104</f>
        <v>622</v>
      </c>
    </row>
    <row r="105" spans="1:16" ht="12">
      <c r="A105" s="412" t="s">
        <v>774</v>
      </c>
      <c r="B105" s="395" t="s">
        <v>775</v>
      </c>
      <c r="C105" s="103">
        <f>SUM(C102:C104)</f>
        <v>622</v>
      </c>
      <c r="D105" s="103">
        <f>SUM(D102:D104)</f>
        <v>0</v>
      </c>
      <c r="E105" s="103">
        <f>SUM(E102:E104)</f>
        <v>0</v>
      </c>
      <c r="F105" s="103">
        <f>SUM(F102:F104)</f>
        <v>622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878</v>
      </c>
      <c r="B109" s="615"/>
      <c r="C109" s="615" t="s">
        <v>380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3" t="s">
        <v>859</v>
      </c>
      <c r="D111" s="604"/>
      <c r="E111" s="604"/>
      <c r="F111" s="60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 t="s">
        <v>860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1811023622047245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"МОСТСТРОЙ"АД в производство по несъстоятелност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121207124</v>
      </c>
    </row>
    <row r="5" spans="1:9" ht="15">
      <c r="A5" s="501" t="s">
        <v>4</v>
      </c>
      <c r="B5" s="623" t="str">
        <f>'справка №1-БАЛАНС'!E5</f>
        <v>01.01.2012-30.09.2012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14847</v>
      </c>
      <c r="D12" s="98"/>
      <c r="E12" s="98"/>
      <c r="F12" s="98">
        <v>9852</v>
      </c>
      <c r="G12" s="98"/>
      <c r="H12" s="98">
        <v>9852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>
        <v>100</v>
      </c>
      <c r="D16" s="98"/>
      <c r="E16" s="98"/>
      <c r="F16" s="98">
        <v>16</v>
      </c>
      <c r="G16" s="98"/>
      <c r="H16" s="98">
        <v>5</v>
      </c>
      <c r="I16" s="434">
        <f t="shared" si="0"/>
        <v>11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14947</v>
      </c>
      <c r="D17" s="85">
        <f t="shared" si="1"/>
        <v>0</v>
      </c>
      <c r="E17" s="85">
        <f t="shared" si="1"/>
        <v>0</v>
      </c>
      <c r="F17" s="85">
        <f t="shared" si="1"/>
        <v>9868</v>
      </c>
      <c r="G17" s="85">
        <f t="shared" si="1"/>
        <v>0</v>
      </c>
      <c r="H17" s="85">
        <f t="shared" si="1"/>
        <v>9857</v>
      </c>
      <c r="I17" s="434">
        <f t="shared" si="0"/>
        <v>11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5"/>
      <c r="C30" s="625"/>
      <c r="D30" s="459" t="s">
        <v>815</v>
      </c>
      <c r="E30" s="624"/>
      <c r="F30" s="624"/>
      <c r="G30" s="624"/>
      <c r="H30" s="420"/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 t="s">
        <v>859</v>
      </c>
      <c r="E32" s="523"/>
      <c r="F32" s="523"/>
      <c r="G32" s="523" t="s">
        <v>860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15">
      <selection activeCell="A154" sqref="A15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"МОСТСТРОЙ"АД в производство по несъстоятелност</v>
      </c>
      <c r="C5" s="629"/>
      <c r="D5" s="629"/>
      <c r="E5" s="570" t="s">
        <v>2</v>
      </c>
      <c r="F5" s="451">
        <f>'справка №1-БАЛАНС'!H3</f>
        <v>121207124</v>
      </c>
    </row>
    <row r="6" spans="1:13" ht="15" customHeight="1">
      <c r="A6" s="27" t="s">
        <v>818</v>
      </c>
      <c r="B6" s="630" t="str">
        <f>'справка №1-БАЛАНС'!E5</f>
        <v>01.01.2012-30.09.2012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/>
      <c r="B15" s="37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5</v>
      </c>
      <c r="D63" s="441">
        <v>100</v>
      </c>
      <c r="E63" s="441"/>
      <c r="F63" s="443">
        <f>C63-E63</f>
        <v>5</v>
      </c>
    </row>
    <row r="64" spans="1:6" ht="12.75">
      <c r="A64" s="36" t="s">
        <v>865</v>
      </c>
      <c r="B64" s="40"/>
      <c r="C64" s="441"/>
      <c r="D64" s="441">
        <v>99</v>
      </c>
      <c r="E64" s="441"/>
      <c r="F64" s="443">
        <f aca="true" t="shared" si="3" ref="F64:F77">C64-E64</f>
        <v>0</v>
      </c>
    </row>
    <row r="65" spans="1:6" ht="12.75">
      <c r="A65" s="36" t="s">
        <v>866</v>
      </c>
      <c r="B65" s="40"/>
      <c r="C65" s="441"/>
      <c r="D65" s="441">
        <v>99</v>
      </c>
      <c r="E65" s="441"/>
      <c r="F65" s="443">
        <f t="shared" si="3"/>
        <v>0</v>
      </c>
    </row>
    <row r="66" spans="1:6" ht="12.75">
      <c r="A66" s="36" t="s">
        <v>867</v>
      </c>
      <c r="B66" s="40"/>
      <c r="C66" s="441"/>
      <c r="D66" s="441">
        <v>99</v>
      </c>
      <c r="E66" s="441"/>
      <c r="F66" s="443">
        <f t="shared" si="3"/>
        <v>0</v>
      </c>
    </row>
    <row r="67" spans="1:6" ht="12.75">
      <c r="A67" s="36" t="s">
        <v>868</v>
      </c>
      <c r="B67" s="37"/>
      <c r="C67" s="441"/>
      <c r="D67" s="441">
        <v>10</v>
      </c>
      <c r="E67" s="441"/>
      <c r="F67" s="443">
        <f t="shared" si="3"/>
        <v>0</v>
      </c>
    </row>
    <row r="68" spans="1:6" ht="12.75">
      <c r="A68" s="36" t="s">
        <v>869</v>
      </c>
      <c r="B68" s="37"/>
      <c r="C68" s="441">
        <v>1</v>
      </c>
      <c r="D68" s="441"/>
      <c r="E68" s="441"/>
      <c r="F68" s="443">
        <f t="shared" si="3"/>
        <v>1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11</v>
      </c>
      <c r="D79" s="429"/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1" t="s">
        <v>815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03" t="s">
        <v>859</v>
      </c>
      <c r="D153" s="604"/>
      <c r="E153" s="604"/>
      <c r="F153" s="604"/>
    </row>
    <row r="154" spans="3:6" ht="12.75">
      <c r="C154" s="349"/>
      <c r="D154" s="349"/>
      <c r="E154" s="349"/>
      <c r="F154" s="349"/>
    </row>
    <row r="155" spans="3:6" ht="12.75">
      <c r="C155" s="576" t="s">
        <v>860</v>
      </c>
      <c r="D155" s="349"/>
      <c r="E155" s="349"/>
      <c r="F155" s="3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neli_pc</cp:lastModifiedBy>
  <cp:lastPrinted>2012-10-31T12:48:05Z</cp:lastPrinted>
  <dcterms:created xsi:type="dcterms:W3CDTF">2000-06-29T12:02:40Z</dcterms:created>
  <dcterms:modified xsi:type="dcterms:W3CDTF">2012-11-01T14:55:04Z</dcterms:modified>
  <cp:category/>
  <cp:version/>
  <cp:contentType/>
  <cp:contentStatus/>
</cp:coreProperties>
</file>