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<sst xmlns="http://schemas.openxmlformats.org/spreadsheetml/2006/main" count="1074" uniqueCount="885">
  <si>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</si>
  <si>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</si>
  <si>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</si>
  <si>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</si>
  <si>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</si>
  <si>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</si>
  <si>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</si>
  <si>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</si>
  <si>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</si>
  <si>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</si>
  <si>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</si>
  <si>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</si>
  <si>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</si>
  <si>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</si>
  <si>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</si>
  <si>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</si>
  <si>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</si>
  <si>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</si>
  <si>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</si>
  <si>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</si>
  <si>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</si>
  <si>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</si>
  <si>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</si>
  <si>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</si>
  <si>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</si>
  <si>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</si>
  <si>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</si>
  <si>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</si>
  <si>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</si>
  <si>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</si>
  <si>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</si>
  <si>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</si>
  <si>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</si>
  <si>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</si>
  <si>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</si>
  <si>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</si>
  <si>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</si>
  <si>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</si>
  <si>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</si>
  <si>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</si>
  <si>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</si>
  <si>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</si>
  <si>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</si>
  <si>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</si>
  <si>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</si>
  <si>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</si>
  <si>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</si>
  <si>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</si>
  <si>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</si>
  <si>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</si>
  <si>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</si>
  <si>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</si>
  <si>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</si>
  <si>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</si>
  <si>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</si>
  <si>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</si>
  <si>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</si>
  <si>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</si>
  <si>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</si>
  <si>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</si>
  <si>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</si>
  <si>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</si>
  <si>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</si>
  <si>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</si>
  <si>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</si>
  <si>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</si>
  <si>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</si>
  <si>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</si>
  <si>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</si>
  <si>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</si>
  <si>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</si>
  <si>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</si>
  <si>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</si>
  <si>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</si>
  <si>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</si>
  <si>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</si>
  <si>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</si>
  <si>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</si>
  <si>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</si>
  <si>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</si>
  <si>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</si>
  <si>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</si>
  <si>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</si>
  <si>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</si>
  <si>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</si>
  <si>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</si>
  <si>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</si>
  <si>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</si>
  <si>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</si>
  <si>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</si>
  <si>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</si>
  <si>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</si>
  <si>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</si>
  <si>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</si>
  <si>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</si>
  <si>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</si>
  <si>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</si>
  <si>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</si>
  <si>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</si>
  <si>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</si>
  <si>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</si>
  <si>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</si>
  <si>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</si>
  <si>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</si>
  <si>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</si>
  <si>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</si>
  <si>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</si>
  <si>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</si>
  <si>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</si>
  <si>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</si>
  <si>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</si>
  <si>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</si>
  <si>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</si>
  <si>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</si>
  <si>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</si>
  <si>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</si>
  <si>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</si>
  <si>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</si>
  <si>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</si>
  <si>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</si>
  <si>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</si>
  <si>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</si>
  <si>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</si>
  <si>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</si>
  <si>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</si>
  <si>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</si>
  <si>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</si>
  <si>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</si>
  <si>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</si>
  <si>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</si>
  <si>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</si>
  <si>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</si>
  <si>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</si>
  <si>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</si>
  <si>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</si>
  <si>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</si>
  <si>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</si>
  <si>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</si>
  <si>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</si>
  <si>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</si>
  <si>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</si>
  <si>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</si>
  <si>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</si>
  <si>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</si>
  <si>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</si>
  <si>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</si>
  <si>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</si>
  <si>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</si>
  <si>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</si>
  <si>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</si>
  <si>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</si>
  <si>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</si>
  <si>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</si>
  <si>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</si>
  <si>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</si>
  <si>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</si>
  <si>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</si>
  <si>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</si>
  <si>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</si>
  <si>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</si>
  <si>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</si>
  <si>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</si>
  <si>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</si>
  <si>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</si>
  <si>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</si>
  <si>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</si>
  <si>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</si>
  <si>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</si>
  <si>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</si>
  <si>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</si>
  <si>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</si>
  <si>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</si>
  <si>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</si>
  <si>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</si>
  <si>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</si>
  <si>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</si>
  <si>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</si>
  <si>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</si>
  <si>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</si>
  <si>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</si>
  <si>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</si>
  <si>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</si>
  <si>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</si>
  <si>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</si>
  <si>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</si>
  <si>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</si>
  <si>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</si>
  <si>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</si>
  <si>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</si>
  <si>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</si>
  <si>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</si>
  <si>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</si>
  <si>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</si>
  <si>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</si>
  <si>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</si>
  <si>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</si>
  <si>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</si>
  <si>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</si>
  <si>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</si>
  <si>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</si>
  <si>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</si>
  <si>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</si>
  <si>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</si>
  <si>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</si>
  <si>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</si>
  <si>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</si>
  <si>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</si>
  <si>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</si>
  <si>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</si>
  <si>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</si>
  <si>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</si>
  <si>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</si>
  <si>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</si>
  <si>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</si>
  <si>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</si>
  <si>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</si>
  <si>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</si>
  <si>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</si>
  <si>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</si>
  <si>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</si>
  <si>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</si>
  <si>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</si>
  <si>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</si>
  <si>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</si>
  <si>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</si>
  <si>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</si>
  <si>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</si>
  <si>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</si>
  <si>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</si>
  <si>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</si>
  <si>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</si>
  <si>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</si>
  <si>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</si>
  <si>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</si>
  <si>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</si>
  <si>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</si>
  <si>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</si>
  <si>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</si>
  <si>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</si>
  <si>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</si>
  <si>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</si>
  <si>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</si>
  <si>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</si>
  <si>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</si>
  <si>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</si>
  <si>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</si>
  <si>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</si>
  <si>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</si>
  <si>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</si>
  <si>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</si>
  <si>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</si>
  <si>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</si>
  <si>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</si>
  <si>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</si>
  <si>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</si>
  <si>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</si>
  <si>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</si>
  <si>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</si>
  <si>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</si>
  <si>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</si>
  <si>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</si>
  <si>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</si>
  <si>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</si>
  <si>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</si>
  <si>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</si>
  <si>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</si>
  <si>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</si>
  <si>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</si>
  <si>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</si>
  <si>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</si>
  <si>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</si>
  <si>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</si>
  <si>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</si>
  <si>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</si>
  <si>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</si>
  <si>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</si>
  <si>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</si>
  <si>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</si>
  <si>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</si>
  <si>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</si>
  <si>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</si>
  <si>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</si>
  <si>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</si>
  <si>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</si>
  <si>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</si>
  <si>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</si>
  <si>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</si>
  <si>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</si>
  <si>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</si>
  <si>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</si>
  <si>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</si>
  <si>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</si>
  <si>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</si>
  <si>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</si>
  <si>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</si>
  <si>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</si>
  <si>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</si>
  <si>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</si>
  <si>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</si>
  <si>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</si>
  <si>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</si>
  <si>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</si>
  <si>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</si>
  <si>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</si>
  <si>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</si>
  <si>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</si>
  <si>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</si>
  <si>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</si>
  <si>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</si>
  <si>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</si>
  <si>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</si>
  <si>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</si>
  <si>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</si>
  <si>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</si>
  <si>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</si>
  <si>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</si>
  <si>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</si>
  <si>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</si>
  <si>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</si>
  <si>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</si>
  <si>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</si>
  <si>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</si>
  <si>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</si>
  <si>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</si>
  <si>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</si>
  <si>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</si>
  <si>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</si>
  <si>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</si>
  <si>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</si>
  <si>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</si>
  <si>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</si>
  <si>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</si>
  <si>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</si>
  <si>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</si>
  <si>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</si>
  <si>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</si>
  <si>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</si>
  <si>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</si>
  <si>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</si>
  <si>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</si>
  <si>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</si>
  <si>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</si>
  <si>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</si>
  <si>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</si>
  <si>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</si>
  <si>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</si>
  <si>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</si>
  <si>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</si>
  <si>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</si>
  <si>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</si>
  <si>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</si>
  <si>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</si>
  <si>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</si>
  <si>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</si>
  <si>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</si>
  <si>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</si>
  <si>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</si>
  <si>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</si>
  <si>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</si>
  <si>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</si>
  <si>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</si>
  <si>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</si>
  <si>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</si>
  <si>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</si>
  <si>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</si>
  <si>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</si>
  <si>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</si>
  <si>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</si>
  <si>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</si>
  <si>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</si>
  <si>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</si>
  <si>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</si>
  <si>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</si>
  <si>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</si>
  <si>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</si>
  <si>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</si>
  <si>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</si>
  <si>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</si>
  <si>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</si>
  <si>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</si>
  <si>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</si>
  <si>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</si>
  <si>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</si>
  <si>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</si>
  <si>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</si>
  <si>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</si>
  <si>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</si>
  <si>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</si>
  <si>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</si>
  <si>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</si>
  <si>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</si>
  <si>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</si>
  <si>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</si>
  <si>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</si>
  <si>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</si>
  <si>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</si>
  <si>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</si>
  <si>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</si>
  <si>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</si>
  <si>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</si>
  <si>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</si>
  <si>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</si>
  <si>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</si>
  <si>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</si>
  <si>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</si>
  <si>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</si>
  <si>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</si>
  <si>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</si>
  <si>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</si>
  <si>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</si>
  <si>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</si>
  <si>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</si>
  <si>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</si>
  <si>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</si>
  <si>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</si>
  <si>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</si>
  <si>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</si>
  <si>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</si>
  <si>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</si>
  <si>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</si>
  <si>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</si>
  <si>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</si>
  <si>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</si>
  <si>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</si>
  <si>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</si>
  <si>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</si>
  <si>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</si>
  <si>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</si>
  <si>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</si>
  <si>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</si>
  <si>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</si>
  <si>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</si>
  <si>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</si>
  <si>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</si>
  <si>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</si>
  <si>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</si>
  <si>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</si>
  <si>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</si>
  <si>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</si>
  <si>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</si>
  <si>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</si>
  <si>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</si>
  <si>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</si>
  <si>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</si>
  <si>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</si>
  <si>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</si>
  <si>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</si>
  <si>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</si>
  <si>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</si>
  <si>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</si>
  <si>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</si>
  <si>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</si>
  <si>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</si>
  <si>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</si>
  <si>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</si>
  <si>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</si>
  <si>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</si>
  <si>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</si>
  <si>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</si>
  <si>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</si>
  <si>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</si>
  <si>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</si>
  <si>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</si>
  <si>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</si>
  <si>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</si>
  <si>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</si>
  <si>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</si>
  <si>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</si>
  <si>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</si>
  <si>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</si>
  <si>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</si>
  <si>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</si>
  <si>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</si>
  <si>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</si>
  <si>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</si>
  <si>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</si>
  <si>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</si>
  <si>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</si>
  <si>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</si>
  <si>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</si>
  <si>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</si>
  <si>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</si>
  <si>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</si>
  <si>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</si>
  <si>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</si>
  <si>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</si>
  <si>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</si>
  <si>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</si>
  <si>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</si>
  <si>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</si>
  <si>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</si>
  <si>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</si>
  <si>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</si>
  <si>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</si>
  <si>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</si>
  <si>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</si>
  <si>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</si>
  <si>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</si>
  <si>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</si>
  <si>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</si>
  <si>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</si>
  <si>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</si>
  <si>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</si>
  <si>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</si>
  <si>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</si>
  <si>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</si>
  <si>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</si>
  <si>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</si>
  <si>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</si>
  <si>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</si>
  <si>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</si>
  <si>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</si>
  <si>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</si>
  <si>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</si>
  <si>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</si>
  <si>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</si>
  <si>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</si>
  <si>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</si>
  <si>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</si>
  <si>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</si>
  <si>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</si>
  <si>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</si>
  <si>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</si>
  <si>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</si>
  <si>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</si>
  <si>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</si>
  <si>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</si>
  <si>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</si>
  <si>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</si>
  <si>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</si>
  <si>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</si>
  <si>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</si>
  <si>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</si>
  <si>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</si>
  <si>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</si>
  <si>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</si>
  <si>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</si>
  <si>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</si>
  <si>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</si>
  <si>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</si>
  <si>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</si>
  <si>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</si>
  <si>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</si>
  <si>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</si>
  <si>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</si>
  <si>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</si>
  <si>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</si>
  <si>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</si>
  <si>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</si>
  <si>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</si>
  <si>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</si>
  <si>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</si>
  <si>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</si>
  <si>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</si>
  <si>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</si>
  <si>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</si>
  <si>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</si>
  <si>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</si>
  <si>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</si>
  <si>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</si>
  <si>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</si>
  <si>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</si>
  <si>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</si>
  <si>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</si>
  <si>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</si>
  <si>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</si>
  <si>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</si>
  <si>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</si>
  <si>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</si>
  <si>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</si>
  <si>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</si>
  <si>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</si>
  <si>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</si>
  <si>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</si>
  <si>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</si>
  <si>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</si>
  <si>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</si>
  <si>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</si>
  <si>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</si>
  <si>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</si>
  <si>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</si>
  <si>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</si>
  <si>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</si>
  <si>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</si>
  <si>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</si>
  <si>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</si>
  <si>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</si>
  <si>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</si>
  <si>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</si>
  <si>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</si>
  <si>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</si>
  <si>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</si>
  <si>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</si>
  <si>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</si>
  <si>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</si>
  <si>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</si>
  <si>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</si>
  <si>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</si>
  <si>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</si>
  <si>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</si>
  <si>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</si>
  <si>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</si>
  <si>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</si>
  <si>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</si>
  <si>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</si>
  <si>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</si>
  <si>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</si>
  <si>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</si>
  <si>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</si>
  <si>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</si>
  <si>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</si>
  <si>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</si>
  <si>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</si>
  <si>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</si>
  <si>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</si>
  <si>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</si>
  <si>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</si>
  <si>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</si>
  <si>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</si>
  <si>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</si>
  <si>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</si>
  <si>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</si>
  <si>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</si>
  <si>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</si>
  <si>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</si>
  <si>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</si>
  <si>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</si>
  <si>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</si>
  <si>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</si>
  <si>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</si>
  <si>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</si>
  <si>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</si>
  <si>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</si>
  <si>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</si>
  <si>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</si>
  <si>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</si>
  <si>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</si>
  <si>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</si>
  <si>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</si>
  <si>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</si>
  <si>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</si>
  <si>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</si>
  <si>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</si>
  <si>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</si>
  <si>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</si>
  <si>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</si>
  <si>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</si>
  <si>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</si>
  <si>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</si>
  <si>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</si>
  <si>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</si>
  <si>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</si>
  <si>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</si>
  <si>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</si>
  <si>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</si>
  <si>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</si>
  <si>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</si>
  <si>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</si>
  <si>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</si>
  <si>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</si>
  <si>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</si>
  <si>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</si>
  <si>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</si>
  <si>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</si>
  <si>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</si>
  <si>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</si>
  <si>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</si>
  <si>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</si>
  <si>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</si>
  <si>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</si>
  <si>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</si>
  <si>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</si>
  <si>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</si>
  <si>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</si>
  <si>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</si>
  <si>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</si>
  <si>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</si>
  <si>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</si>
  <si>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</si>
  <si>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</si>
  <si>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</si>
  <si>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</si>
  <si>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</si>
  <si>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</si>
  <si>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</si>
  <si>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</si>
  <si>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</si>
  <si>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</si>
  <si>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</si>
  <si>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</si>
  <si>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</si>
  <si>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</si>
  <si>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</si>
  <si>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</si>
  <si>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</si>
  <si>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</si>
  <si>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</si>
  <si>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</si>
  <si>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</si>
  <si>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</si>
  <si>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</si>
  <si>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</si>
  <si>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</si>
  <si>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</si>
  <si>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</si>
  <si>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</si>
  <si>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</si>
  <si>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</si>
  <si>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</si>
  <si>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</si>
  <si>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</si>
  <si>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</si>
  <si>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</si>
  <si>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</si>
  <si>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</si>
  <si>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</si>
  <si>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</si>
  <si>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</si>
  <si>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</si>
  <si>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</si>
  <si>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</si>
  <si>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</si>
  <si>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</si>
  <si>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</si>
  <si>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</si>
  <si>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</si>
  <si>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</si>
  <si>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</si>
  <si>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</si>
  <si>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</si>
  <si>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</si>
  <si>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</si>
  <si>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</si>
  <si>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</si>
  <si>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</si>
  <si>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</si>
  <si>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</si>
  <si>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</si>
  <si>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</si>
  <si>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</si>
  <si>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</si>
  <si>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</si>
  <si>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</si>
  <si>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</si>
  <si>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</si>
  <si>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</si>
  <si>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</si>
  <si>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</si>
  <si>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</si>
  <si>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</si>
  <si>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</si>
  <si>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</si>
  <si>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</si>
  <si>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</si>
  <si>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</si>
  <si>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</si>
  <si>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</si>
  <si>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</si>
  <si>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</si>
  <si>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</si>
  <si>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</si>
  <si>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</si>
  <si>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</si>
  <si>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</si>
  <si>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</si>
  <si>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</si>
  <si>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</si>
  <si>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</si>
  <si>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</si>
  <si>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</si>
  <si>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</si>
  <si>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</si>
  <si>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</si>
  <si>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</si>
  <si>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</si>
  <si>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</si>
  <si>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</si>
  <si>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</si>
  <si>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</si>
  <si>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</si>
  <si>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</si>
  <si>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</si>
  <si>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</si>
  <si>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</si>
  <si>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</si>
  <si>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</si>
  <si>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</si>
  <si>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</si>
  <si>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</si>
  <si>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</si>
  <si>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</si>
  <si>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</si>
  <si>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</si>
  <si>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</si>
  <si>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</si>
  <si>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</si>
  <si>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</si>
  <si>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</si>
  <si>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</si>
  <si>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</si>
  <si>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</si>
  <si>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</si>
  <si>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</si>
  <si>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</si>
  <si>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</si>
  <si>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</si>
  <si>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</si>
  <si>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</si>
  <si>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</si>
  <si>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</si>
  <si>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</si>
  <si>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</si>
  <si>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</si>
  <si>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</si>
  <si>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</si>
  <si>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</si>
  <si>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</si>
  <si>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</si>
  <si>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</si>
  <si>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</si>
  <si>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</si>
  <si>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</si>
  <si>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</si>
  <si>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</si>
  <si>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</si>
  <si>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</si>
  <si>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</si>
  <si>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</si>
  <si>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</si>
  <si>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</si>
  <si>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</si>
  <si>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</si>
  <si>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</si>
  <si>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</si>
  <si>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</si>
  <si>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</si>
  <si>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</si>
  <si>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</si>
  <si>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</si>
  <si>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</si>
  <si>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</si>
  <si>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</si>
  <si>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</si>
  <si>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</si>
  <si>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</si>
  <si>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</si>
  <si>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</si>
  <si>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</si>
  <si>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</si>
  <si>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</si>
  <si>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</si>
  <si>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</si>
  <si>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</si>
  <si>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</si>
  <si>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</si>
  <si>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 ДУПНИЦА-ТАБАК " АД</t>
  </si>
  <si>
    <t>неконсолидиран</t>
  </si>
  <si>
    <t>Прокурист:</t>
  </si>
  <si>
    <t>( Eлена Васева)</t>
  </si>
  <si>
    <t>Гл.счетоводител:……………                                       Прокурист:.................................</t>
  </si>
  <si>
    <t xml:space="preserve">                                            ( Венчо Бачев )</t>
  </si>
  <si>
    <t>( Елена Васева )</t>
  </si>
  <si>
    <t>Гл.счетоводител:............................                           Прокурист:.....................................</t>
  </si>
  <si>
    <t>( Елена Васева )                     (Венчо Бачев )</t>
  </si>
  <si>
    <t>Гл.счетоводител:...................</t>
  </si>
  <si>
    <t>Пракурист:.........................</t>
  </si>
  <si>
    <t>(Елена Васева )</t>
  </si>
  <si>
    <t>( Венчо Бачев )</t>
  </si>
  <si>
    <t>Гл.счетоводител:...................................</t>
  </si>
  <si>
    <t>Прокурист:.................................</t>
  </si>
  <si>
    <t xml:space="preserve">                                    Гл.счетоводител: …………………..                         </t>
  </si>
  <si>
    <t>Гл.счетоводител:</t>
  </si>
  <si>
    <t>Гл.счетоводител:.............</t>
  </si>
  <si>
    <t>Прокурист:..................</t>
  </si>
  <si>
    <t>( Е. Васева)</t>
  </si>
  <si>
    <t>( В. Бачев )</t>
  </si>
  <si>
    <t>Гл.счетоводител: ……………………</t>
  </si>
  <si>
    <t>Прокурист: …………………..</t>
  </si>
  <si>
    <t>от 01.01.2015 г. до 31.03.2015 г.</t>
  </si>
  <si>
    <t>22.04.2015 г.</t>
  </si>
  <si>
    <t>Дата на съставяне: 22.04.2015 г.</t>
  </si>
  <si>
    <t xml:space="preserve">Дата на съставяне:     22.04.2015 г.                                  </t>
  </si>
  <si>
    <t xml:space="preserve">Дата  на съставяне:22.04.2015 г.                                                                                                                                </t>
  </si>
  <si>
    <t xml:space="preserve">Дата на съставяне: 22.04.2015 г.                    </t>
  </si>
  <si>
    <t>Дата на съставяне:22.04.2015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</si>
</sst>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C75" sqref="C7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855</v>
      </c>
      <c r="F3" s="217" t="s">
        <v>2</v>
      </c>
      <c r="G3" s="172"/>
      <c r="H3" s="461">
        <v>819364036</v>
      </c>
    </row>
    <row r="4" spans="1:8" ht="15">
      <c r="A4" s="579" t="s">
        <v>3</v>
      </c>
      <c r="B4" s="585"/>
      <c r="C4" s="585"/>
      <c r="D4" s="585"/>
      <c r="E4" s="504" t="s">
        <v>856</v>
      </c>
      <c r="F4" s="581" t="s">
        <v>4</v>
      </c>
      <c r="G4" s="582"/>
      <c r="H4" s="461">
        <v>201</v>
      </c>
    </row>
    <row r="5" spans="1:8" ht="15">
      <c r="A5" s="579" t="s">
        <v>5</v>
      </c>
      <c r="B5" s="580"/>
      <c r="C5" s="580"/>
      <c r="D5" s="580"/>
      <c r="E5" s="505" t="s">
        <v>878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3488</v>
      </c>
      <c r="D11" s="151">
        <v>3488</v>
      </c>
      <c r="E11" s="237" t="s">
        <v>22</v>
      </c>
      <c r="F11" s="242" t="s">
        <v>23</v>
      </c>
      <c r="G11" s="152">
        <v>536</v>
      </c>
      <c r="H11" s="152">
        <v>536</v>
      </c>
    </row>
    <row r="12" spans="1:8" ht="15">
      <c r="A12" s="235" t="s">
        <v>24</v>
      </c>
      <c r="B12" s="241" t="s">
        <v>25</v>
      </c>
      <c r="C12" s="151">
        <v>4267</v>
      </c>
      <c r="D12" s="151">
        <v>4510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26</v>
      </c>
      <c r="D13" s="151">
        <v>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</v>
      </c>
      <c r="D14" s="151">
        <v>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536</v>
      </c>
      <c r="H17" s="154">
        <f>H11+H14+H15+H16</f>
        <v>536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7782</v>
      </c>
      <c r="D19" s="155">
        <f>SUM(D11:D18)</f>
        <v>8005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6016</v>
      </c>
      <c r="D20" s="151">
        <v>6016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8617</v>
      </c>
      <c r="H21" s="156">
        <f>SUM(H22:H24)</f>
        <v>8617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8617</v>
      </c>
      <c r="H22" s="152">
        <v>8617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8617</v>
      </c>
      <c r="H25" s="154">
        <f>H19+H20+H21</f>
        <v>8617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897</v>
      </c>
      <c r="H27" s="154">
        <f>SUM(H28:H30)</f>
        <v>1006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1306</v>
      </c>
      <c r="H28" s="152">
        <v>1306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-409</v>
      </c>
      <c r="H29" s="316">
        <v>-300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-76</v>
      </c>
      <c r="H32" s="316">
        <v>-60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821</v>
      </c>
      <c r="H33" s="154">
        <f>H27+H31+H32</f>
        <v>946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9974</v>
      </c>
      <c r="H36" s="154">
        <f>H25+H17+H33</f>
        <v>10099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13798</v>
      </c>
      <c r="D55" s="155">
        <f>D19+D20+D21+D27+D32+D45+D51+D53+D54</f>
        <v>14021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</v>
      </c>
      <c r="D58" s="151">
        <v>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3372</v>
      </c>
      <c r="H61" s="154">
        <f>SUM(H62:H68)</f>
        <v>3187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</v>
      </c>
      <c r="D64" s="155">
        <f>SUM(D58:D63)</f>
        <v>4</v>
      </c>
      <c r="E64" s="237" t="s">
        <v>200</v>
      </c>
      <c r="F64" s="242" t="s">
        <v>201</v>
      </c>
      <c r="G64" s="152">
        <v>491</v>
      </c>
      <c r="H64" s="152">
        <v>463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95</v>
      </c>
      <c r="H66" s="152">
        <v>56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25</v>
      </c>
      <c r="H67" s="152">
        <v>14</v>
      </c>
    </row>
    <row r="68" spans="1:8" ht="15">
      <c r="A68" s="235" t="s">
        <v>211</v>
      </c>
      <c r="B68" s="241" t="s">
        <v>212</v>
      </c>
      <c r="C68" s="151">
        <v>11</v>
      </c>
      <c r="D68" s="151">
        <v>11</v>
      </c>
      <c r="E68" s="237" t="s">
        <v>213</v>
      </c>
      <c r="F68" s="242" t="s">
        <v>214</v>
      </c>
      <c r="G68" s="152">
        <v>2761</v>
      </c>
      <c r="H68" s="152">
        <v>2654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0</v>
      </c>
      <c r="H69" s="152">
        <v>794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514</v>
      </c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3886</v>
      </c>
      <c r="H71" s="161">
        <f>H59+H60+H61+H69+H70</f>
        <v>3981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43</v>
      </c>
      <c r="D74" s="151">
        <v>42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54</v>
      </c>
      <c r="D75" s="155">
        <f>SUM(D67:D74)</f>
        <v>53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3886</v>
      </c>
      <c r="H79" s="162">
        <f>H71+H74+H75+H76</f>
        <v>3981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62</v>
      </c>
      <c r="D93" s="155">
        <f>D64+D75+D84+D91+D92</f>
        <v>59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13860</v>
      </c>
      <c r="D94" s="164">
        <f>D93+D55</f>
        <v>14080</v>
      </c>
      <c r="E94" s="449" t="s">
        <v>270</v>
      </c>
      <c r="F94" s="289" t="s">
        <v>271</v>
      </c>
      <c r="G94" s="165">
        <f>G36+G39+G55+G79</f>
        <v>13860</v>
      </c>
      <c r="H94" s="165">
        <f>H36+H39+H55+H79</f>
        <v>14080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3" t="s">
        <v>859</v>
      </c>
      <c r="D98" s="583"/>
      <c r="E98" s="583"/>
      <c r="F98" s="170"/>
      <c r="G98" s="171"/>
      <c r="H98" s="172"/>
      <c r="M98" s="157"/>
    </row>
    <row r="99" spans="3:8" ht="15">
      <c r="C99" s="45" t="s">
        <v>858</v>
      </c>
      <c r="D99" s="1"/>
      <c r="E99" s="45" t="s">
        <v>860</v>
      </c>
      <c r="F99" s="170"/>
      <c r="G99" s="171"/>
      <c r="H99" s="172"/>
    </row>
    <row r="100" spans="1:5" ht="15">
      <c r="A100" s="173"/>
      <c r="B100" s="173"/>
      <c r="C100" s="583"/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" right="0.18" top="0.32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5">
      <selection activeCell="D48" sqref="D48:H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 ДУПНИЦА-ТАБАК " АД</v>
      </c>
      <c r="C2" s="588"/>
      <c r="D2" s="588"/>
      <c r="E2" s="588"/>
      <c r="F2" s="590" t="s">
        <v>2</v>
      </c>
      <c r="G2" s="590"/>
      <c r="H2" s="526">
        <f>'справка №1-БАЛАНС'!H3</f>
        <v>819364036</v>
      </c>
    </row>
    <row r="3" spans="1:8" ht="15">
      <c r="A3" s="467" t="s">
        <v>274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>
        <f>'справка №1-БАЛАНС'!H4</f>
        <v>201</v>
      </c>
    </row>
    <row r="4" spans="1:8" ht="17.25" customHeight="1">
      <c r="A4" s="467" t="s">
        <v>5</v>
      </c>
      <c r="B4" s="589" t="str">
        <f>'справка №1-БАЛАНС'!E5</f>
        <v>от 01.01.2015 г. до 31.03.2015 г.</v>
      </c>
      <c r="C4" s="589"/>
      <c r="D4" s="589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</v>
      </c>
      <c r="D9" s="46">
        <v>4</v>
      </c>
      <c r="E9" s="298" t="s">
        <v>284</v>
      </c>
      <c r="F9" s="549" t="s">
        <v>285</v>
      </c>
      <c r="G9" s="550"/>
      <c r="H9" s="550">
        <v>0</v>
      </c>
    </row>
    <row r="10" spans="1:8" ht="12">
      <c r="A10" s="298" t="s">
        <v>286</v>
      </c>
      <c r="B10" s="299" t="s">
        <v>287</v>
      </c>
      <c r="C10" s="46">
        <v>4</v>
      </c>
      <c r="D10" s="46">
        <v>7</v>
      </c>
      <c r="E10" s="298" t="s">
        <v>288</v>
      </c>
      <c r="F10" s="549" t="s">
        <v>289</v>
      </c>
      <c r="G10" s="550">
        <v>0</v>
      </c>
      <c r="H10" s="550">
        <v>0</v>
      </c>
    </row>
    <row r="11" spans="1:8" ht="12">
      <c r="A11" s="298" t="s">
        <v>290</v>
      </c>
      <c r="B11" s="299" t="s">
        <v>291</v>
      </c>
      <c r="C11" s="46">
        <v>41</v>
      </c>
      <c r="D11" s="46">
        <v>41</v>
      </c>
      <c r="E11" s="300" t="s">
        <v>292</v>
      </c>
      <c r="F11" s="549" t="s">
        <v>293</v>
      </c>
      <c r="G11" s="550">
        <v>0</v>
      </c>
      <c r="H11" s="550">
        <v>17</v>
      </c>
    </row>
    <row r="12" spans="1:8" ht="12">
      <c r="A12" s="298" t="s">
        <v>294</v>
      </c>
      <c r="B12" s="299" t="s">
        <v>295</v>
      </c>
      <c r="C12" s="46">
        <v>30</v>
      </c>
      <c r="D12" s="46">
        <v>28</v>
      </c>
      <c r="E12" s="300" t="s">
        <v>78</v>
      </c>
      <c r="F12" s="549" t="s">
        <v>296</v>
      </c>
      <c r="G12" s="550">
        <v>7</v>
      </c>
      <c r="H12" s="550">
        <v>13</v>
      </c>
    </row>
    <row r="13" spans="1:18" ht="12">
      <c r="A13" s="298" t="s">
        <v>297</v>
      </c>
      <c r="B13" s="299" t="s">
        <v>298</v>
      </c>
      <c r="C13" s="46">
        <v>5</v>
      </c>
      <c r="D13" s="46">
        <v>5</v>
      </c>
      <c r="E13" s="301" t="s">
        <v>51</v>
      </c>
      <c r="F13" s="551" t="s">
        <v>299</v>
      </c>
      <c r="G13" s="548">
        <f>SUM(G9:G12)</f>
        <v>7</v>
      </c>
      <c r="H13" s="548">
        <f>SUM(H9:H12)</f>
        <v>30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0</v>
      </c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0</v>
      </c>
      <c r="D16" s="47">
        <v>8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83</v>
      </c>
      <c r="D19" s="49">
        <f>SUM(D9:D15)+D16</f>
        <v>93</v>
      </c>
      <c r="E19" s="304" t="s">
        <v>316</v>
      </c>
      <c r="F19" s="552" t="s">
        <v>317</v>
      </c>
      <c r="G19" s="550">
        <v>0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0</v>
      </c>
    </row>
    <row r="22" spans="1:8" ht="24">
      <c r="A22" s="304" t="s">
        <v>323</v>
      </c>
      <c r="B22" s="305" t="s">
        <v>324</v>
      </c>
      <c r="C22" s="46"/>
      <c r="D22" s="46">
        <v>0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0</v>
      </c>
      <c r="H23" s="550">
        <v>3</v>
      </c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0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83</v>
      </c>
      <c r="D28" s="50">
        <f>D26+D19</f>
        <v>93</v>
      </c>
      <c r="E28" s="127" t="s">
        <v>338</v>
      </c>
      <c r="F28" s="554" t="s">
        <v>339</v>
      </c>
      <c r="G28" s="548">
        <f>G13+G15+G24</f>
        <v>7</v>
      </c>
      <c r="H28" s="548">
        <f>H13+H15+H24</f>
        <v>33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76</v>
      </c>
      <c r="H30" s="53">
        <f>IF((D28-H28)&gt;0,D28-H28,0)</f>
        <v>60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846</v>
      </c>
      <c r="B31" s="306" t="s">
        <v>344</v>
      </c>
      <c r="C31" s="46"/>
      <c r="D31" s="46"/>
      <c r="E31" s="296" t="s">
        <v>849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83</v>
      </c>
      <c r="D33" s="49">
        <f>D28-D31+D32</f>
        <v>93</v>
      </c>
      <c r="E33" s="127" t="s">
        <v>352</v>
      </c>
      <c r="F33" s="554" t="s">
        <v>353</v>
      </c>
      <c r="G33" s="53">
        <f>G32-G31+G28</f>
        <v>7</v>
      </c>
      <c r="H33" s="53">
        <f>H32-H31+H28</f>
        <v>33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76</v>
      </c>
      <c r="H34" s="548">
        <f>IF((D33-H33)&gt;0,D33-H33,0)</f>
        <v>60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76</v>
      </c>
      <c r="H39" s="559">
        <f>IF(H34&gt;0,IF(D35+H34&lt;0,0,D35+H34),IF(D34-D35&lt;0,D35-D34,0))</f>
        <v>60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76</v>
      </c>
      <c r="H41" s="52">
        <f>IF(D39=0,IF(H39-H40&gt;0,H39-H40+D40,0),IF(D39-D40&lt;0,D40-D39+H40,0))</f>
        <v>60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83</v>
      </c>
      <c r="D42" s="53">
        <f>D33+D35+D39</f>
        <v>93</v>
      </c>
      <c r="E42" s="128" t="s">
        <v>379</v>
      </c>
      <c r="F42" s="129" t="s">
        <v>380</v>
      </c>
      <c r="G42" s="53">
        <f>G39+G33</f>
        <v>83</v>
      </c>
      <c r="H42" s="53">
        <f>H39+H33</f>
        <v>93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5" t="s">
        <v>853</v>
      </c>
      <c r="B45" s="575"/>
      <c r="C45" s="575"/>
      <c r="D45" s="575"/>
      <c r="E45" s="575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879</v>
      </c>
      <c r="C48" s="427"/>
      <c r="D48" s="586" t="s">
        <v>862</v>
      </c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 t="s">
        <v>863</v>
      </c>
      <c r="F49" s="560"/>
      <c r="G49" s="563"/>
      <c r="H49" s="563"/>
    </row>
    <row r="50" spans="1:8" ht="12.75" customHeight="1">
      <c r="A50" s="561"/>
      <c r="B50" s="562"/>
      <c r="C50" s="428"/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88" right="0.2362204724409449" top="0.55" bottom="0.36" header="0.33" footer="0.2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3">
      <selection activeCell="B54" sqref="B5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 ДУПНИЦА-ТАБАК " АД</v>
      </c>
      <c r="C4" s="541" t="s">
        <v>2</v>
      </c>
      <c r="D4" s="541">
        <f>'справка №1-БАЛАНС'!H3</f>
        <v>819364036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201</v>
      </c>
    </row>
    <row r="6" spans="1:6" ht="12" customHeight="1">
      <c r="A6" s="471" t="s">
        <v>5</v>
      </c>
      <c r="B6" s="506" t="str">
        <f>'справка №1-БАЛАНС'!E5</f>
        <v>от 01.01.2015 г. до 31.03.2015 г.</v>
      </c>
      <c r="C6" s="472"/>
      <c r="D6" s="473" t="s">
        <v>275</v>
      </c>
      <c r="F6" s="325"/>
    </row>
    <row r="7" spans="1:6" ht="33.75" customHeight="1">
      <c r="A7" s="326" t="s">
        <v>383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9</v>
      </c>
      <c r="D10" s="54">
        <v>44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-8</v>
      </c>
      <c r="D11" s="54">
        <v>-17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0</v>
      </c>
      <c r="D13" s="54">
        <v>-26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0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1</v>
      </c>
      <c r="D20" s="55">
        <f>SUM(D10:D19)</f>
        <v>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>
        <v>0</v>
      </c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1</v>
      </c>
      <c r="D43" s="55">
        <f>D42+D32+D20</f>
        <v>1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1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2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2</v>
      </c>
      <c r="D46" s="56">
        <v>2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76"/>
      <c r="D50" s="576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865</v>
      </c>
      <c r="C52" s="576"/>
      <c r="D52" s="576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6" right="0.7480314960629921" top="0.64" bottom="0.64" header="0.33" footer="0.44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K28" sqref="K2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7" t="s">
        <v>458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 ДУПНИЦА-ТАБАК 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819364036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201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от 01.01.2015 г. до 31.03.2015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477</v>
      </c>
      <c r="L10" s="8" t="s">
        <v>111</v>
      </c>
      <c r="M10" s="9" t="s">
        <v>119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8617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1306</v>
      </c>
      <c r="J11" s="58">
        <f>'справка №1-БАЛАНС'!H29+'справка №1-БАЛАНС'!H32</f>
        <v>-360</v>
      </c>
      <c r="K11" s="60"/>
      <c r="L11" s="344">
        <f>SUM(C11:K11)</f>
        <v>10099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536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8617</v>
      </c>
      <c r="G15" s="61">
        <f t="shared" si="2"/>
        <v>0</v>
      </c>
      <c r="H15" s="61">
        <f t="shared" si="2"/>
        <v>0</v>
      </c>
      <c r="I15" s="61">
        <f t="shared" si="2"/>
        <v>1306</v>
      </c>
      <c r="J15" s="61">
        <f t="shared" si="2"/>
        <v>-360</v>
      </c>
      <c r="K15" s="61">
        <f t="shared" si="2"/>
        <v>0</v>
      </c>
      <c r="L15" s="344">
        <f t="shared" si="1"/>
        <v>10099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-76</v>
      </c>
      <c r="K16" s="60"/>
      <c r="L16" s="344">
        <f t="shared" si="1"/>
        <v>-76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>
        <v>0</v>
      </c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>
        <v>0</v>
      </c>
      <c r="J28" s="60">
        <v>-49</v>
      </c>
      <c r="K28" s="60"/>
      <c r="L28" s="344">
        <f t="shared" si="1"/>
        <v>-49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536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8617</v>
      </c>
      <c r="G29" s="59">
        <f t="shared" si="6"/>
        <v>0</v>
      </c>
      <c r="H29" s="59">
        <f t="shared" si="6"/>
        <v>0</v>
      </c>
      <c r="I29" s="59">
        <f t="shared" si="6"/>
        <v>1306</v>
      </c>
      <c r="J29" s="59">
        <f t="shared" si="6"/>
        <v>-485</v>
      </c>
      <c r="K29" s="59">
        <f t="shared" si="6"/>
        <v>0</v>
      </c>
      <c r="L29" s="344">
        <f t="shared" si="1"/>
        <v>9974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536</v>
      </c>
      <c r="D32" s="59">
        <f t="shared" si="7"/>
        <v>0</v>
      </c>
      <c r="E32" s="59">
        <f t="shared" si="7"/>
        <v>0</v>
      </c>
      <c r="F32" s="59">
        <f t="shared" si="7"/>
        <v>8617</v>
      </c>
      <c r="G32" s="59">
        <f t="shared" si="7"/>
        <v>0</v>
      </c>
      <c r="H32" s="59">
        <f t="shared" si="7"/>
        <v>0</v>
      </c>
      <c r="I32" s="59">
        <f t="shared" si="7"/>
        <v>1306</v>
      </c>
      <c r="J32" s="59">
        <f t="shared" si="7"/>
        <v>-485</v>
      </c>
      <c r="K32" s="59">
        <f t="shared" si="7"/>
        <v>0</v>
      </c>
      <c r="L32" s="344">
        <f t="shared" si="1"/>
        <v>9974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854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882</v>
      </c>
      <c r="B38" s="19"/>
      <c r="C38" s="15"/>
      <c r="D38" s="578" t="s">
        <v>868</v>
      </c>
      <c r="E38" s="578"/>
      <c r="F38" s="578"/>
      <c r="G38" s="578"/>
      <c r="H38" s="578"/>
      <c r="I38" s="578"/>
      <c r="J38" s="15" t="s">
        <v>869</v>
      </c>
      <c r="K38" s="15"/>
      <c r="L38" s="578"/>
      <c r="M38" s="578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 t="s">
        <v>861</v>
      </c>
      <c r="E40" s="538"/>
      <c r="F40" s="538"/>
      <c r="G40" s="538"/>
      <c r="H40" s="538"/>
      <c r="I40" s="538"/>
      <c r="J40" s="538" t="s">
        <v>867</v>
      </c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27" top="0.63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1">
      <selection activeCell="L10" sqref="L1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" ДУПНИЦА-ТАБАК "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819364036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от 01.01.2015 г. до 31.03.2015 г.</v>
      </c>
      <c r="D3" s="599"/>
      <c r="E3" s="599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>
        <f>'справка №1-БАЛАНС'!H4</f>
        <v>201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8</v>
      </c>
      <c r="D5" s="357" t="s">
        <v>523</v>
      </c>
      <c r="E5" s="357"/>
      <c r="F5" s="357"/>
      <c r="G5" s="357"/>
      <c r="H5" s="357" t="s">
        <v>524</v>
      </c>
      <c r="I5" s="357"/>
      <c r="J5" s="610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10" t="s">
        <v>527</v>
      </c>
      <c r="R5" s="610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11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11"/>
      <c r="R6" s="611"/>
    </row>
    <row r="7" spans="1:18" s="100" customFormat="1" ht="12">
      <c r="A7" s="360" t="s">
        <v>538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3488</v>
      </c>
      <c r="E9" s="189"/>
      <c r="F9" s="189"/>
      <c r="G9" s="74">
        <f>D9+E9-F9</f>
        <v>3488</v>
      </c>
      <c r="H9" s="65"/>
      <c r="I9" s="65"/>
      <c r="J9" s="74">
        <f>G9+H9-I9</f>
        <v>3488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3488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6034</v>
      </c>
      <c r="E10" s="189"/>
      <c r="F10" s="189"/>
      <c r="G10" s="74">
        <f aca="true" t="shared" si="2" ref="G10:G39">D10+E10-F10</f>
        <v>6034</v>
      </c>
      <c r="H10" s="65"/>
      <c r="I10" s="65"/>
      <c r="J10" s="74">
        <f aca="true" t="shared" si="3" ref="J10:J39">G10+H10-I10</f>
        <v>6034</v>
      </c>
      <c r="K10" s="65">
        <v>1727</v>
      </c>
      <c r="L10" s="65">
        <v>40</v>
      </c>
      <c r="M10" s="65"/>
      <c r="N10" s="74">
        <f aca="true" t="shared" si="4" ref="N10:N39">K10+L10-M10</f>
        <v>1767</v>
      </c>
      <c r="O10" s="65"/>
      <c r="P10" s="65"/>
      <c r="Q10" s="74">
        <f t="shared" si="0"/>
        <v>1767</v>
      </c>
      <c r="R10" s="74">
        <f t="shared" si="1"/>
        <v>4267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149</v>
      </c>
      <c r="E11" s="189">
        <v>26</v>
      </c>
      <c r="F11" s="189"/>
      <c r="G11" s="74">
        <f t="shared" si="2"/>
        <v>175</v>
      </c>
      <c r="H11" s="65"/>
      <c r="I11" s="65"/>
      <c r="J11" s="74">
        <f t="shared" si="3"/>
        <v>175</v>
      </c>
      <c r="K11" s="65">
        <v>148</v>
      </c>
      <c r="L11" s="65">
        <v>1</v>
      </c>
      <c r="M11" s="65"/>
      <c r="N11" s="74">
        <f t="shared" si="4"/>
        <v>149</v>
      </c>
      <c r="O11" s="65"/>
      <c r="P11" s="65"/>
      <c r="Q11" s="74">
        <f t="shared" si="0"/>
        <v>149</v>
      </c>
      <c r="R11" s="74">
        <f t="shared" si="1"/>
        <v>26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40</v>
      </c>
      <c r="E12" s="189">
        <v>1</v>
      </c>
      <c r="F12" s="189"/>
      <c r="G12" s="74">
        <f t="shared" si="2"/>
        <v>41</v>
      </c>
      <c r="H12" s="65"/>
      <c r="I12" s="65"/>
      <c r="J12" s="74">
        <f t="shared" si="3"/>
        <v>41</v>
      </c>
      <c r="K12" s="65">
        <v>40</v>
      </c>
      <c r="L12" s="65">
        <v>0</v>
      </c>
      <c r="M12" s="65"/>
      <c r="N12" s="74">
        <f t="shared" si="4"/>
        <v>40</v>
      </c>
      <c r="O12" s="65"/>
      <c r="P12" s="65"/>
      <c r="Q12" s="74">
        <f t="shared" si="0"/>
        <v>40</v>
      </c>
      <c r="R12" s="74">
        <f t="shared" si="1"/>
        <v>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22</v>
      </c>
      <c r="E13" s="189"/>
      <c r="F13" s="189"/>
      <c r="G13" s="74">
        <f t="shared" si="2"/>
        <v>22</v>
      </c>
      <c r="H13" s="65"/>
      <c r="I13" s="65"/>
      <c r="J13" s="74">
        <f t="shared" si="3"/>
        <v>22</v>
      </c>
      <c r="K13" s="65">
        <v>22</v>
      </c>
      <c r="L13" s="65">
        <v>0</v>
      </c>
      <c r="M13" s="65"/>
      <c r="N13" s="74">
        <f t="shared" si="4"/>
        <v>22</v>
      </c>
      <c r="O13" s="65"/>
      <c r="P13" s="65"/>
      <c r="Q13" s="74">
        <f t="shared" si="0"/>
        <v>22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850</v>
      </c>
      <c r="B15" s="374" t="s">
        <v>851</v>
      </c>
      <c r="C15" s="456" t="s">
        <v>852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9733</v>
      </c>
      <c r="E17" s="194">
        <f>SUM(E9:E16)</f>
        <v>27</v>
      </c>
      <c r="F17" s="194">
        <f>SUM(F9:F16)</f>
        <v>0</v>
      </c>
      <c r="G17" s="74">
        <f t="shared" si="2"/>
        <v>9760</v>
      </c>
      <c r="H17" s="75">
        <f>SUM(H9:H16)</f>
        <v>0</v>
      </c>
      <c r="I17" s="75">
        <f>SUM(I9:I16)</f>
        <v>0</v>
      </c>
      <c r="J17" s="74">
        <f t="shared" si="3"/>
        <v>9760</v>
      </c>
      <c r="K17" s="75">
        <f>SUM(K9:K16)</f>
        <v>1937</v>
      </c>
      <c r="L17" s="75">
        <f>SUM(L9:L16)</f>
        <v>41</v>
      </c>
      <c r="M17" s="75">
        <f>SUM(M9:M16)</f>
        <v>0</v>
      </c>
      <c r="N17" s="74">
        <f t="shared" si="4"/>
        <v>1978</v>
      </c>
      <c r="O17" s="75">
        <f>SUM(O9:O16)</f>
        <v>0</v>
      </c>
      <c r="P17" s="75">
        <f>SUM(P9:P16)</f>
        <v>0</v>
      </c>
      <c r="Q17" s="74">
        <f t="shared" si="5"/>
        <v>1978</v>
      </c>
      <c r="R17" s="74">
        <f t="shared" si="6"/>
        <v>7782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6016</v>
      </c>
      <c r="E18" s="187"/>
      <c r="F18" s="187"/>
      <c r="G18" s="74">
        <f t="shared" si="2"/>
        <v>6016</v>
      </c>
      <c r="H18" s="63"/>
      <c r="I18" s="63"/>
      <c r="J18" s="74">
        <f t="shared" si="3"/>
        <v>6016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6016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833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847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587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848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15749</v>
      </c>
      <c r="E40" s="438">
        <f>E17+E18+E19+E25+E38+E39</f>
        <v>27</v>
      </c>
      <c r="F40" s="438">
        <f aca="true" t="shared" si="13" ref="F40:R40">F17+F18+F19+F25+F38+F39</f>
        <v>0</v>
      </c>
      <c r="G40" s="438">
        <f t="shared" si="13"/>
        <v>15776</v>
      </c>
      <c r="H40" s="438">
        <f t="shared" si="13"/>
        <v>0</v>
      </c>
      <c r="I40" s="438">
        <f t="shared" si="13"/>
        <v>0</v>
      </c>
      <c r="J40" s="438">
        <f t="shared" si="13"/>
        <v>15776</v>
      </c>
      <c r="K40" s="438">
        <f t="shared" si="13"/>
        <v>1937</v>
      </c>
      <c r="L40" s="438">
        <f t="shared" si="13"/>
        <v>41</v>
      </c>
      <c r="M40" s="438">
        <f t="shared" si="13"/>
        <v>0</v>
      </c>
      <c r="N40" s="438">
        <f t="shared" si="13"/>
        <v>1978</v>
      </c>
      <c r="O40" s="438">
        <f t="shared" si="13"/>
        <v>0</v>
      </c>
      <c r="P40" s="438">
        <f t="shared" si="13"/>
        <v>0</v>
      </c>
      <c r="Q40" s="438">
        <f t="shared" si="13"/>
        <v>1978</v>
      </c>
      <c r="R40" s="438">
        <f t="shared" si="13"/>
        <v>13798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883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07"/>
      <c r="L44" s="607"/>
      <c r="M44" s="607"/>
      <c r="N44" s="607"/>
      <c r="O44" s="608" t="s">
        <v>857</v>
      </c>
      <c r="P44" s="609"/>
      <c r="Q44" s="609"/>
      <c r="R44" s="609"/>
    </row>
    <row r="45" spans="1:18" ht="12">
      <c r="A45" s="349"/>
      <c r="B45" s="349"/>
      <c r="C45" s="349"/>
      <c r="D45" s="531"/>
      <c r="E45" s="531"/>
      <c r="F45" s="531"/>
      <c r="G45" s="349"/>
      <c r="H45" s="349" t="s">
        <v>861</v>
      </c>
      <c r="I45" s="349"/>
      <c r="J45" s="349"/>
      <c r="K45" s="349"/>
      <c r="L45" s="349"/>
      <c r="M45" s="349"/>
      <c r="N45" s="349"/>
      <c r="O45" s="349" t="s">
        <v>867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tabSelected="1" workbookViewId="0" topLeftCell="A73">
      <selection activeCell="D98" sqref="D9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" ДУПНИЦА-ТАБАК " АД</v>
      </c>
      <c r="C3" s="619"/>
      <c r="D3" s="526" t="s">
        <v>2</v>
      </c>
      <c r="E3" s="107">
        <f>'справка №1-БАЛАНС'!H3</f>
        <v>819364036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от 01.01.2015 г. до 31.03.2015 г.</v>
      </c>
      <c r="C4" s="617"/>
      <c r="D4" s="527" t="s">
        <v>4</v>
      </c>
      <c r="E4" s="107">
        <f>'справка №1-БАЛАНС'!H4</f>
        <v>201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8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/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>
        <v>11</v>
      </c>
      <c r="D28" s="108">
        <v>11</v>
      </c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43</v>
      </c>
      <c r="D38" s="105">
        <f>SUM(D39:D42)</f>
        <v>43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43</v>
      </c>
      <c r="D42" s="108">
        <v>43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54</v>
      </c>
      <c r="D43" s="104">
        <f>D24+D28+D29+D31+D30+D32+D33+D38</f>
        <v>54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54</v>
      </c>
      <c r="D44" s="103">
        <f>D43+D21+D19+D9</f>
        <v>54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462</v>
      </c>
      <c r="B48" s="390" t="s">
        <v>8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/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/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/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/>
      <c r="D82" s="108"/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/>
      <c r="D83" s="108"/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3372</v>
      </c>
      <c r="D85" s="104">
        <f>SUM(D86:D90)+D94</f>
        <v>120</v>
      </c>
      <c r="E85" s="104">
        <f>SUM(E86:E90)+E94</f>
        <v>3252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491</v>
      </c>
      <c r="D87" s="108"/>
      <c r="E87" s="119">
        <f t="shared" si="1"/>
        <v>491</v>
      </c>
      <c r="F87" s="108"/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>
        <v>95</v>
      </c>
      <c r="D89" s="108">
        <v>95</v>
      </c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2761</v>
      </c>
      <c r="D90" s="103">
        <f>SUM(D91:D93)</f>
        <v>0</v>
      </c>
      <c r="E90" s="103">
        <f>SUM(E91:E93)</f>
        <v>2761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780</v>
      </c>
      <c r="D92" s="108"/>
      <c r="E92" s="119">
        <f t="shared" si="1"/>
        <v>780</v>
      </c>
      <c r="F92" s="108"/>
    </row>
    <row r="93" spans="1:6" ht="12">
      <c r="A93" s="396" t="s">
        <v>663</v>
      </c>
      <c r="B93" s="397" t="s">
        <v>754</v>
      </c>
      <c r="C93" s="108">
        <v>1981</v>
      </c>
      <c r="D93" s="108"/>
      <c r="E93" s="119">
        <f t="shared" si="1"/>
        <v>1981</v>
      </c>
      <c r="F93" s="108"/>
    </row>
    <row r="94" spans="1:6" ht="12">
      <c r="A94" s="396" t="s">
        <v>755</v>
      </c>
      <c r="B94" s="397" t="s">
        <v>756</v>
      </c>
      <c r="C94" s="108">
        <v>25</v>
      </c>
      <c r="D94" s="108">
        <v>25</v>
      </c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>
        <v>514</v>
      </c>
      <c r="D95" s="108"/>
      <c r="E95" s="119">
        <f t="shared" si="1"/>
        <v>514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3886</v>
      </c>
      <c r="D96" s="104">
        <f>D85+D80+D75+D71+D95</f>
        <v>120</v>
      </c>
      <c r="E96" s="104">
        <f>E85+E80+E75+E71+E95</f>
        <v>3766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3886</v>
      </c>
      <c r="D97" s="104">
        <f>D96+D68+D66</f>
        <v>120</v>
      </c>
      <c r="E97" s="104">
        <f>E96+E68+E66</f>
        <v>3766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884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 t="s">
        <v>861</v>
      </c>
      <c r="E110" s="385"/>
      <c r="F110" s="387"/>
    </row>
    <row r="111" spans="1:6" ht="12">
      <c r="A111" s="385"/>
      <c r="B111" s="386"/>
      <c r="C111" s="612" t="s">
        <v>857</v>
      </c>
      <c r="D111" s="612"/>
      <c r="E111" s="612"/>
      <c r="F111" s="612"/>
    </row>
    <row r="112" spans="1:6" ht="12">
      <c r="A112" s="349"/>
      <c r="B112" s="388"/>
      <c r="C112" s="349"/>
      <c r="D112" s="349" t="s">
        <v>867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1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30" sqref="B30:C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" ДУПНИЦА-ТАБАК 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819364036</v>
      </c>
    </row>
    <row r="5" spans="1:9" ht="15">
      <c r="A5" s="501" t="s">
        <v>5</v>
      </c>
      <c r="B5" s="621" t="str">
        <f>'справка №1-БАЛАНС'!E5</f>
        <v>от 01.01.2015 г. до 31.03.2015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201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20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3" t="s">
        <v>872</v>
      </c>
      <c r="C30" s="623"/>
      <c r="D30" s="459"/>
      <c r="E30" s="622" t="s">
        <v>873</v>
      </c>
      <c r="F30" s="622"/>
      <c r="G30" s="622"/>
      <c r="H30" s="420"/>
      <c r="I30" s="622"/>
      <c r="J30" s="622"/>
    </row>
    <row r="31" spans="1:9" s="521" customFormat="1" ht="12">
      <c r="A31" s="349"/>
      <c r="B31" s="388"/>
      <c r="C31" s="349" t="s">
        <v>874</v>
      </c>
      <c r="D31" s="523"/>
      <c r="E31" s="523"/>
      <c r="F31" s="523" t="s">
        <v>875</v>
      </c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66" right="0.23" top="0.43" bottom="0.78" header="0.2" footer="1.23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4">
      <selection activeCell="B151" sqref="B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815</v>
      </c>
      <c r="B2" s="145"/>
      <c r="C2" s="145"/>
      <c r="D2" s="145"/>
      <c r="E2" s="145"/>
      <c r="F2" s="145"/>
    </row>
    <row r="3" spans="1:6" ht="12.75" customHeight="1">
      <c r="A3" s="145" t="s">
        <v>816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" ДУПНИЦА-ТАБАК " АД</v>
      </c>
      <c r="C5" s="627"/>
      <c r="D5" s="627"/>
      <c r="E5" s="570" t="s">
        <v>2</v>
      </c>
      <c r="F5" s="451">
        <f>'справка №1-БАЛАНС'!H3</f>
        <v>819364036</v>
      </c>
    </row>
    <row r="6" spans="1:13" ht="15" customHeight="1">
      <c r="A6" s="27" t="s">
        <v>817</v>
      </c>
      <c r="B6" s="628" t="str">
        <f>'справка №1-БАЛАНС'!E5</f>
        <v>от 01.01.2015 г. до 31.03.2015 г.</v>
      </c>
      <c r="C6" s="628"/>
      <c r="D6" s="510"/>
      <c r="E6" s="569" t="s">
        <v>4</v>
      </c>
      <c r="F6" s="511">
        <f>'справка №1-БАЛАНС'!H4</f>
        <v>201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818</v>
      </c>
      <c r="B8" s="32" t="s">
        <v>8</v>
      </c>
      <c r="C8" s="33" t="s">
        <v>819</v>
      </c>
      <c r="D8" s="33" t="s">
        <v>820</v>
      </c>
      <c r="E8" s="33" t="s">
        <v>821</v>
      </c>
      <c r="F8" s="33" t="s">
        <v>822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823</v>
      </c>
      <c r="B10" s="35"/>
      <c r="C10" s="429"/>
      <c r="D10" s="429"/>
      <c r="E10" s="429"/>
      <c r="F10" s="429"/>
    </row>
    <row r="11" spans="1:6" ht="18" customHeight="1">
      <c r="A11" s="36" t="s">
        <v>824</v>
      </c>
      <c r="B11" s="37"/>
      <c r="C11" s="429"/>
      <c r="D11" s="429"/>
      <c r="E11" s="429"/>
      <c r="F11" s="429"/>
    </row>
    <row r="12" spans="1:6" ht="14.25" customHeight="1">
      <c r="A12" s="36" t="s">
        <v>825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826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550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562</v>
      </c>
      <c r="B27" s="39" t="s">
        <v>827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828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544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550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579</v>
      </c>
      <c r="B44" s="39" t="s">
        <v>829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830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544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550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598</v>
      </c>
      <c r="B61" s="39" t="s">
        <v>831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832</v>
      </c>
      <c r="B62" s="40"/>
      <c r="C62" s="429"/>
      <c r="D62" s="429"/>
      <c r="E62" s="429"/>
      <c r="F62" s="442"/>
    </row>
    <row r="63" spans="1:6" ht="12.75">
      <c r="A63" s="36" t="s">
        <v>541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544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550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833</v>
      </c>
      <c r="B78" s="39" t="s">
        <v>834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835</v>
      </c>
      <c r="B79" s="39" t="s">
        <v>836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837</v>
      </c>
      <c r="B80" s="39"/>
      <c r="C80" s="429"/>
      <c r="D80" s="429"/>
      <c r="E80" s="429"/>
      <c r="F80" s="442"/>
    </row>
    <row r="81" spans="1:6" ht="14.25" customHeight="1">
      <c r="A81" s="36" t="s">
        <v>824</v>
      </c>
      <c r="B81" s="40"/>
      <c r="C81" s="429"/>
      <c r="D81" s="429"/>
      <c r="E81" s="429"/>
      <c r="F81" s="442"/>
    </row>
    <row r="82" spans="1:6" ht="12.75">
      <c r="A82" s="36" t="s">
        <v>825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826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550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562</v>
      </c>
      <c r="B97" s="39" t="s">
        <v>838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828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544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550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579</v>
      </c>
      <c r="B114" s="39" t="s">
        <v>839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830</v>
      </c>
      <c r="B115" s="40"/>
      <c r="C115" s="429"/>
      <c r="D115" s="429"/>
      <c r="E115" s="429"/>
      <c r="F115" s="442"/>
    </row>
    <row r="116" spans="1:6" ht="12.75">
      <c r="A116" s="36" t="s">
        <v>541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544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550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598</v>
      </c>
      <c r="B131" s="39" t="s">
        <v>840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832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544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550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833</v>
      </c>
      <c r="B148" s="39" t="s">
        <v>841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842</v>
      </c>
      <c r="B149" s="39" t="s">
        <v>843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29" t="s">
        <v>876</v>
      </c>
      <c r="D151" s="629"/>
      <c r="E151" s="629"/>
      <c r="F151" s="629"/>
    </row>
    <row r="152" spans="1:6" ht="12.75">
      <c r="A152" s="517"/>
      <c r="B152" s="518"/>
      <c r="C152" s="517" t="s">
        <v>861</v>
      </c>
      <c r="D152" s="517"/>
      <c r="E152" s="517"/>
      <c r="F152" s="517"/>
    </row>
    <row r="153" spans="1:6" ht="12.75">
      <c r="A153" s="517"/>
      <c r="B153" s="518"/>
      <c r="C153" s="629" t="s">
        <v>877</v>
      </c>
      <c r="D153" s="629"/>
      <c r="E153" s="629"/>
      <c r="F153" s="629"/>
    </row>
    <row r="154" spans="3:5" ht="12.75">
      <c r="C154" s="517" t="s">
        <v>867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19" top="0.27" bottom="0.5118110236220472" header="0.48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Dupnica taback</cp:lastModifiedBy>
  <cp:lastPrinted>2015-04-16T07:06:49Z</cp:lastPrinted>
  <dcterms:created xsi:type="dcterms:W3CDTF">2000-06-29T12:02:40Z</dcterms:created>
  <dcterms:modified xsi:type="dcterms:W3CDTF">2015-04-16T07:15:57Z</dcterms:modified>
  <cp:category/>
  <cp:version/>
  <cp:contentType/>
  <cp:contentStatus/>
</cp:coreProperties>
</file>