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5" sheetId="4" r:id="rId4"/>
    <sheet name="справка №4-ОСК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№1-БАЛАНС'!$A$1:$H$97</definedName>
    <definedName name="_xlnm.Print_Area" localSheetId="1">'справка №2-ОТЧЕТ ЗА ДОХОДИТЕ'!$A$1:$H$44</definedName>
    <definedName name="_xlnm.Print_Area" localSheetId="2">'справка №3-ОПП по прекия метод'!$A$2:$D$48</definedName>
    <definedName name="_xlnm.Print_Area" localSheetId="4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<sst xmlns="http://schemas.openxmlformats.org/spreadsheetml/2006/main" count="1060" uniqueCount="875">
  <si>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</si>
  <si>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</si>
  <si>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</si>
  <si>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</si>
  <si>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</si>
  <si>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</si>
  <si>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</si>
  <si>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</si>
  <si>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</si>
  <si>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</si>
  <si>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</si>
  <si>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</si>
  <si>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</si>
  <si>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</si>
  <si>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</si>
  <si>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</si>
  <si>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</si>
  <si>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</si>
  <si>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</si>
  <si>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</si>
  <si>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</si>
  <si>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</si>
  <si>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</si>
  <si>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</si>
  <si>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</si>
  <si>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</si>
  <si>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</si>
  <si>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</si>
  <si>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</si>
  <si>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</si>
  <si>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</si>
  <si>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</si>
  <si>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</si>
  <si>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</si>
  <si>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</si>
  <si>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</si>
  <si>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</si>
  <si>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</si>
  <si>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</si>
  <si>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</si>
  <si>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</si>
  <si>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</si>
  <si>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</si>
  <si>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</si>
  <si>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</si>
  <si>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</si>
  <si>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</si>
  <si>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</si>
  <si>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</si>
  <si>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</si>
  <si>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</si>
  <si>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</si>
  <si>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</si>
  <si>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</si>
  <si>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</si>
  <si>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</si>
  <si>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</si>
  <si>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</si>
  <si>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</si>
  <si>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</si>
  <si>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</si>
  <si>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</si>
  <si>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</si>
  <si>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</si>
  <si>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</si>
  <si>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</si>
  <si>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</si>
  <si>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</si>
  <si>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</si>
  <si>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</si>
  <si>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</si>
  <si>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</si>
  <si>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</si>
  <si>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</si>
  <si>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</si>
  <si>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</si>
  <si>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</si>
  <si>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</si>
  <si>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</si>
  <si>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</si>
  <si>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</si>
  <si>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</si>
  <si>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</si>
  <si>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</si>
  <si>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</si>
  <si>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</si>
  <si>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</si>
  <si>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</si>
  <si>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</si>
  <si>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</si>
  <si>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</si>
  <si>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</si>
  <si>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</si>
  <si>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</si>
  <si>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</si>
  <si>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</si>
  <si>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</si>
  <si>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</si>
  <si>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</si>
  <si>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</si>
  <si>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</si>
  <si>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</si>
  <si>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</si>
  <si>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</si>
  <si>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</si>
  <si>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</si>
  <si>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</si>
  <si>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</si>
  <si>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</si>
  <si>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</si>
  <si>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</si>
  <si>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</si>
  <si>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</si>
  <si>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</si>
  <si>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</si>
  <si>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</si>
  <si>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</si>
  <si>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</si>
  <si>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</si>
  <si>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</si>
  <si>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</si>
  <si>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</si>
  <si>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</si>
  <si>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</si>
  <si>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</si>
  <si>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</si>
  <si>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</si>
  <si>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</si>
  <si>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</si>
  <si>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</si>
  <si>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</si>
  <si>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</si>
  <si>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</si>
  <si>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</si>
  <si>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</si>
  <si>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</si>
  <si>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</si>
  <si>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</si>
  <si>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</si>
  <si>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</si>
  <si>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</si>
  <si>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</si>
  <si>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</si>
  <si>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</si>
  <si>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</si>
  <si>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</si>
  <si>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</si>
  <si>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</si>
  <si>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</si>
  <si>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</si>
  <si>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</si>
  <si>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</si>
  <si>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</si>
  <si>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</si>
  <si>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</si>
  <si>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</si>
  <si>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</si>
  <si>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</si>
  <si>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</si>
  <si>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</si>
  <si>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</si>
  <si>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</si>
  <si>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</si>
  <si>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</si>
  <si>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</si>
  <si>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</si>
  <si>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</si>
  <si>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</si>
  <si>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</si>
  <si>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</si>
  <si>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</si>
  <si>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</si>
  <si>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</si>
  <si>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</si>
  <si>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</si>
  <si>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</si>
  <si>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</si>
  <si>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</si>
  <si>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</si>
  <si>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</si>
  <si>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</si>
  <si>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</si>
  <si>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</si>
  <si>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</si>
  <si>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</si>
  <si>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</si>
  <si>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</si>
  <si>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</si>
  <si>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</si>
  <si>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</si>
  <si>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</si>
  <si>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</si>
  <si>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</si>
  <si>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</si>
  <si>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</si>
  <si>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</si>
  <si>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</si>
  <si>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</si>
  <si>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</si>
  <si>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</si>
  <si>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</si>
  <si>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</si>
  <si>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</si>
  <si>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</si>
  <si>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</si>
  <si>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</si>
  <si>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</si>
  <si>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</si>
  <si>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</si>
  <si>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</si>
  <si>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</si>
  <si>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</si>
  <si>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</si>
  <si>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</si>
  <si>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</si>
  <si>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</si>
  <si>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</si>
  <si>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</si>
  <si>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</si>
  <si>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</si>
  <si>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</si>
  <si>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</si>
  <si>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</si>
  <si>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</si>
  <si>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</si>
  <si>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</si>
  <si>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</si>
  <si>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</si>
  <si>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</si>
  <si>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</si>
  <si>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</si>
  <si>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</si>
  <si>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</si>
  <si>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</si>
  <si>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</si>
  <si>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</si>
  <si>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</si>
  <si>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</si>
  <si>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</si>
  <si>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</si>
  <si>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</si>
  <si>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</si>
  <si>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</si>
  <si>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</si>
  <si>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</si>
  <si>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</si>
  <si>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</si>
  <si>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</si>
  <si>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</si>
  <si>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</si>
  <si>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</si>
  <si>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</si>
  <si>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</si>
  <si>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</si>
  <si>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</si>
  <si>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</si>
  <si>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</si>
  <si>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</si>
  <si>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</si>
  <si>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</si>
  <si>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</si>
  <si>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</si>
  <si>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</si>
  <si>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</si>
  <si>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</si>
  <si>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</si>
  <si>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</si>
  <si>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</si>
  <si>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</si>
  <si>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</si>
  <si>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</si>
  <si>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</si>
  <si>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</si>
  <si>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</si>
  <si>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</si>
  <si>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</si>
  <si>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</si>
  <si>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</si>
  <si>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</si>
  <si>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</si>
  <si>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</si>
  <si>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</si>
  <si>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</si>
  <si>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</si>
  <si>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</si>
  <si>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</si>
  <si>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</si>
  <si>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</si>
  <si>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</si>
  <si>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</si>
  <si>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</si>
  <si>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</si>
  <si>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</si>
  <si>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</si>
  <si>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</si>
  <si>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</si>
  <si>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</si>
  <si>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</si>
  <si>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</si>
  <si>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</si>
  <si>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</si>
  <si>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</si>
  <si>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</si>
  <si>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</si>
  <si>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</si>
  <si>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</si>
  <si>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</si>
  <si>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</si>
  <si>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</si>
  <si>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</si>
  <si>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</si>
  <si>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</si>
  <si>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</si>
  <si>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</si>
  <si>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</si>
  <si>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</si>
  <si>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</si>
  <si>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</si>
  <si>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</si>
  <si>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</si>
  <si>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</si>
  <si>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</si>
  <si>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</si>
  <si>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</si>
  <si>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</si>
  <si>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</si>
  <si>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</si>
  <si>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</si>
  <si>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</si>
  <si>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</si>
  <si>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</si>
  <si>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</si>
  <si>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</si>
  <si>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</si>
  <si>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</si>
  <si>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</si>
  <si>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</si>
  <si>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</si>
  <si>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</si>
  <si>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</si>
  <si>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</si>
  <si>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</si>
  <si>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</si>
  <si>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</si>
  <si>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</si>
  <si>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</si>
  <si>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</si>
  <si>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</si>
  <si>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</si>
  <si>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</si>
  <si>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</si>
  <si>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</si>
  <si>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</si>
  <si>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</si>
  <si>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</si>
  <si>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</si>
  <si>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</si>
  <si>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</si>
  <si>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</si>
  <si>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</si>
  <si>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</si>
  <si>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</si>
  <si>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</si>
  <si>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</si>
  <si>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</si>
  <si>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</si>
  <si>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</si>
  <si>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</si>
  <si>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</si>
  <si>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</si>
  <si>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</si>
  <si>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</si>
  <si>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</si>
  <si>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</si>
  <si>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</si>
  <si>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</si>
  <si>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</si>
  <si>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</si>
  <si>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</si>
  <si>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</si>
  <si>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</si>
  <si>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</si>
  <si>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</si>
  <si>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</si>
  <si>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</si>
  <si>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</si>
  <si>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</si>
  <si>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</si>
  <si>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</si>
  <si>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</si>
  <si>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</si>
  <si>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</si>
  <si>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</si>
  <si>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</si>
  <si>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</si>
  <si>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</si>
  <si>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</si>
  <si>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</si>
  <si>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</si>
  <si>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</si>
  <si>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</si>
  <si>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</si>
  <si>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</si>
  <si>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</si>
  <si>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</si>
  <si>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</si>
  <si>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</si>
  <si>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</si>
  <si>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</si>
  <si>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</si>
  <si>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</si>
  <si>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</si>
  <si>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</si>
  <si>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</si>
  <si>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</si>
  <si>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</si>
  <si>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</si>
  <si>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</si>
  <si>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</si>
  <si>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</si>
  <si>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</si>
  <si>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</si>
  <si>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</si>
  <si>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</si>
  <si>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</si>
  <si>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</si>
  <si>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</si>
  <si>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</si>
  <si>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</si>
  <si>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</si>
  <si>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</si>
  <si>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</si>
  <si>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</si>
  <si>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</si>
  <si>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</si>
  <si>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</si>
  <si>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</si>
  <si>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</si>
  <si>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</si>
  <si>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</si>
  <si>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</si>
  <si>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</si>
  <si>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</si>
  <si>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</si>
  <si>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</si>
  <si>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</si>
  <si>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</si>
  <si>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</si>
  <si>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</si>
  <si>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</si>
  <si>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</si>
  <si>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</si>
  <si>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</si>
  <si>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</si>
  <si>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</si>
  <si>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</si>
  <si>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</si>
  <si>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</si>
  <si>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</si>
  <si>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</si>
  <si>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</si>
  <si>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</si>
  <si>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</si>
  <si>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</si>
  <si>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</si>
  <si>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</si>
  <si>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</si>
  <si>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</si>
  <si>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</si>
  <si>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</si>
  <si>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</si>
  <si>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</si>
  <si>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</si>
  <si>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</si>
  <si>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</si>
  <si>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</si>
  <si>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</si>
  <si>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</si>
  <si>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</si>
  <si>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</si>
  <si>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</si>
  <si>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</si>
  <si>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</si>
  <si>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</si>
  <si>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</si>
  <si>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</si>
  <si>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</si>
  <si>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</si>
  <si>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</si>
  <si>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</si>
  <si>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</si>
  <si>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</si>
  <si>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</si>
  <si>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</si>
  <si>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</si>
  <si>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</si>
  <si>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</si>
  <si>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</si>
  <si>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</si>
  <si>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</si>
  <si>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</si>
  <si>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</si>
  <si>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</si>
  <si>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</si>
  <si>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</si>
  <si>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</si>
  <si>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</si>
  <si>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</si>
  <si>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</si>
  <si>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</si>
  <si>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</si>
  <si>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</si>
  <si>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</si>
  <si>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</si>
  <si>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</si>
  <si>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</si>
  <si>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</si>
  <si>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</si>
  <si>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</si>
  <si>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</si>
  <si>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</si>
  <si>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</si>
  <si>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</si>
  <si>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</si>
  <si>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</si>
  <si>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</si>
  <si>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</si>
  <si>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</si>
  <si>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</si>
  <si>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</si>
  <si>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</si>
  <si>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</si>
  <si>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</si>
  <si>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</si>
  <si>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</si>
  <si>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</si>
  <si>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</si>
  <si>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</si>
  <si>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</si>
  <si>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</si>
  <si>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</si>
  <si>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</si>
  <si>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</si>
  <si>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</si>
  <si>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</si>
  <si>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</si>
  <si>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</si>
  <si>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</si>
  <si>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</si>
  <si>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</si>
  <si>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</si>
  <si>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</si>
  <si>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</si>
  <si>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</si>
  <si>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</si>
  <si>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</si>
  <si>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</si>
  <si>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</si>
  <si>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</si>
  <si>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</si>
  <si>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</si>
  <si>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</si>
  <si>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</si>
  <si>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</si>
  <si>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</si>
  <si>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</si>
  <si>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</si>
  <si>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</si>
  <si>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</si>
  <si>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</si>
  <si>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</si>
  <si>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</si>
  <si>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</si>
  <si>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</si>
  <si>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</si>
  <si>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</si>
  <si>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</si>
  <si>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</si>
  <si>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</si>
  <si>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</si>
  <si>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</si>
  <si>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</si>
  <si>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</si>
  <si>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</si>
  <si>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</si>
  <si>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</si>
  <si>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</si>
  <si>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</si>
  <si>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</si>
  <si>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</si>
  <si>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</si>
  <si>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</si>
  <si>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</si>
  <si>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</si>
  <si>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</si>
  <si>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</si>
  <si>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</si>
  <si>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</si>
  <si>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</si>
  <si>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</si>
  <si>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</si>
  <si>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</si>
  <si>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</si>
  <si>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</si>
  <si>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</si>
  <si>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</si>
  <si>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</si>
  <si>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</si>
  <si>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</si>
  <si>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</si>
  <si>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</si>
  <si>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</si>
  <si>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</si>
  <si>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</si>
  <si>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</si>
  <si>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</si>
  <si>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</si>
  <si>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</si>
  <si>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</si>
  <si>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</si>
  <si>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</si>
  <si>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</si>
  <si>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</si>
  <si>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</si>
  <si>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</si>
  <si>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</si>
  <si>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</si>
  <si>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</si>
  <si>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</si>
  <si>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</si>
  <si>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</si>
  <si>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</si>
  <si>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</si>
  <si>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</si>
  <si>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</si>
  <si>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</si>
  <si>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</si>
  <si>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</si>
  <si>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</si>
  <si>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</si>
  <si>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</si>
  <si>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</si>
  <si>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</si>
  <si>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</si>
  <si>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</si>
  <si>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</si>
  <si>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</si>
  <si>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</si>
  <si>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</si>
  <si>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</si>
  <si>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</si>
  <si>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</si>
  <si>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</si>
  <si>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</si>
  <si>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</si>
  <si>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</si>
  <si>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</si>
  <si>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</si>
  <si>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</si>
  <si>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</si>
  <si>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</si>
  <si>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</si>
  <si>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</si>
  <si>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</si>
  <si>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</si>
  <si>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</si>
  <si>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</si>
  <si>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</si>
  <si>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</si>
  <si>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</si>
  <si>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</si>
  <si>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</si>
  <si>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</si>
  <si>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</si>
  <si>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</si>
  <si>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</si>
  <si>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</si>
  <si>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</si>
  <si>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</si>
  <si>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</si>
  <si>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</si>
  <si>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</si>
  <si>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</si>
  <si>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</si>
  <si>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</si>
  <si>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</si>
  <si>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</si>
  <si>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</si>
  <si>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</si>
  <si>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</si>
  <si>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</si>
  <si>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</si>
  <si>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</si>
  <si>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</si>
  <si>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</si>
  <si>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</si>
  <si>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</si>
  <si>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</si>
  <si>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</si>
  <si>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</si>
  <si>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</si>
  <si>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</si>
  <si>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</si>
  <si>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</si>
  <si>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</si>
  <si>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</si>
  <si>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</si>
  <si>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</si>
  <si>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</si>
  <si>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</si>
  <si>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</si>
  <si>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</si>
  <si>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</si>
  <si>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</si>
  <si>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</si>
  <si>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</si>
  <si>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</si>
  <si>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</si>
  <si>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</si>
  <si>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</si>
  <si>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</si>
  <si>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</si>
  <si>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</si>
  <si>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</si>
  <si>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</si>
  <si>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</si>
  <si>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</si>
  <si>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</si>
  <si>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</si>
  <si>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</si>
  <si>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</si>
  <si>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</si>
  <si>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</si>
  <si>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</si>
  <si>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</si>
  <si>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</si>
  <si>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</si>
  <si>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</si>
  <si>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</si>
  <si>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</si>
  <si>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</si>
  <si>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</si>
  <si>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</si>
  <si>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</si>
  <si>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</si>
  <si>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</si>
  <si>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</si>
  <si>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</si>
  <si>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</si>
  <si>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</si>
  <si>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</si>
  <si>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</si>
  <si>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</si>
  <si>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</si>
  <si>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</si>
  <si>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</si>
  <si>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</si>
  <si>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</si>
  <si>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</si>
  <si>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</si>
  <si>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</si>
  <si>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</si>
  <si>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</si>
  <si>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</si>
  <si>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</si>
  <si>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</si>
  <si>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</si>
  <si>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</si>
  <si>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</si>
  <si>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</si>
  <si>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</si>
  <si>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</si>
  <si>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</si>
  <si>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</si>
  <si>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</si>
  <si>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</si>
  <si>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</si>
  <si>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</si>
  <si>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</si>
  <si>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</si>
  <si>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</si>
  <si>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</si>
  <si>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</si>
  <si>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</si>
  <si>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</si>
  <si>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</si>
  <si>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</si>
  <si>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</si>
  <si>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</si>
  <si>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</si>
  <si>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</si>
  <si>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</si>
  <si>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</si>
  <si>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</si>
  <si>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</si>
  <si>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</si>
  <si>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</si>
  <si>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</si>
  <si>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</si>
  <si>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</si>
  <si>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</si>
  <si>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</si>
  <si>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</si>
  <si>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</si>
  <si>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</si>
  <si>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</si>
  <si>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</si>
  <si>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</si>
  <si>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</si>
  <si>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</si>
  <si>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</si>
  <si>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</si>
  <si>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</si>
  <si>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</si>
  <si>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</si>
  <si>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</si>
  <si>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</si>
  <si>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</si>
  <si>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</si>
  <si>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</si>
  <si>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</si>
  <si>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</si>
  <si>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</si>
  <si>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</si>
  <si>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</si>
  <si>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</si>
  <si>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</si>
  <si>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</si>
  <si>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</si>
  <si>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</si>
  <si>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</si>
  <si>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</si>
  <si>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</si>
  <si>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</si>
  <si>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</si>
  <si>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</si>
  <si>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</si>
  <si>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</si>
  <si>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</si>
  <si>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</si>
  <si>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</si>
  <si>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</si>
  <si>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</si>
  <si>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</si>
  <si>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</si>
  <si>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</si>
  <si>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</si>
  <si>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</si>
  <si>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</si>
  <si>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</si>
  <si>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</si>
  <si>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</si>
  <si>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</si>
  <si>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</si>
  <si>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</si>
  <si>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</si>
  <si>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</si>
  <si>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</si>
  <si>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</si>
  <si>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</si>
  <si>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</si>
  <si>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</si>
  <si>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</si>
  <si>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</si>
  <si>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</si>
  <si>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</si>
  <si>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</si>
  <si>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</si>
  <si>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</si>
  <si>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</si>
  <si>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</si>
  <si>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</si>
  <si>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</si>
  <si>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1. Берно ЕООД</t>
  </si>
  <si>
    <t>01.01.2012-30.09.2012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</si>
</sst>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/m/yyyy&quot; &quot;&quot;г.&quot;;@"/>
    <numFmt numFmtId="181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1">
      <selection activeCell="A1" sqref="A1:H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175002913</v>
      </c>
    </row>
    <row r="4" spans="1:8" ht="15">
      <c r="A4" s="580" t="s">
        <v>3</v>
      </c>
      <c r="B4" s="577"/>
      <c r="C4" s="577"/>
      <c r="D4" s="577"/>
      <c r="E4" s="504" t="s">
        <v>872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2014</v>
      </c>
      <c r="D11" s="151">
        <v>1864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2014</v>
      </c>
      <c r="D19" s="155">
        <f>SUM(D11:D18)</f>
        <v>1864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-92</v>
      </c>
      <c r="H27" s="154">
        <f>SUM(H28:H30)</f>
        <v>-18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-155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1074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1074</v>
      </c>
      <c r="E32" s="243" t="s">
        <v>100</v>
      </c>
      <c r="F32" s="242" t="s">
        <v>101</v>
      </c>
      <c r="G32" s="316">
        <v>-32</v>
      </c>
      <c r="H32" s="316">
        <v>-74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-124</v>
      </c>
      <c r="H33" s="154">
        <f>H27+H31+H32</f>
        <v>-92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2939</v>
      </c>
      <c r="H36" s="154">
        <f>H25+H17+H33</f>
        <v>2971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801</v>
      </c>
      <c r="H39" s="158">
        <v>803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3089</v>
      </c>
      <c r="D55" s="155">
        <f>D19+D20+D21+D27+D32+D45+D51+D53+D54</f>
        <v>2938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486</v>
      </c>
      <c r="D60" s="151">
        <v>578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89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486</v>
      </c>
      <c r="D64" s="155">
        <f>SUM(D58:D63)</f>
        <v>578</v>
      </c>
      <c r="E64" s="237" t="s">
        <v>200</v>
      </c>
      <c r="F64" s="242" t="s">
        <v>201</v>
      </c>
      <c r="G64" s="152">
        <v>87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2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89</v>
      </c>
      <c r="H71" s="161">
        <f>H59+H60+H61+H69+H70</f>
        <v>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220</v>
      </c>
      <c r="D75" s="155">
        <f>SUM(D67:D74)</f>
        <v>219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89</v>
      </c>
      <c r="H79" s="162">
        <f>H71+H74+H75+H76</f>
        <v>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33</v>
      </c>
      <c r="D87" s="151">
        <v>43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33</v>
      </c>
      <c r="D91" s="155">
        <f>SUM(D87:D90)</f>
        <v>43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740</v>
      </c>
      <c r="D93" s="155">
        <f>D64+D75+D84+D91+D92</f>
        <v>841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3829</v>
      </c>
      <c r="D94" s="164">
        <f>D93+D55</f>
        <v>3779</v>
      </c>
      <c r="E94" s="449" t="s">
        <v>270</v>
      </c>
      <c r="F94" s="289" t="s">
        <v>271</v>
      </c>
      <c r="G94" s="165">
        <f>G36+G39+G55+G79</f>
        <v>3829</v>
      </c>
      <c r="H94" s="165">
        <f>H36+H39+H55+H79</f>
        <v>3779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861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1" sqref="A1:H4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01.01.2012-30.09.2012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12</v>
      </c>
      <c r="D10" s="46">
        <v>17</v>
      </c>
      <c r="E10" s="298" t="s">
        <v>289</v>
      </c>
      <c r="F10" s="549" t="s">
        <v>290</v>
      </c>
      <c r="G10" s="550"/>
      <c r="H10" s="550">
        <v>94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</v>
      </c>
      <c r="D12" s="46">
        <v>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94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109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20</v>
      </c>
      <c r="D19" s="49">
        <f>SUM(D9:D15)+D16</f>
        <v>136</v>
      </c>
      <c r="E19" s="304" t="s">
        <v>317</v>
      </c>
      <c r="F19" s="552" t="s">
        <v>318</v>
      </c>
      <c r="G19" s="550"/>
      <c r="H19" s="550">
        <v>47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12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47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</v>
      </c>
      <c r="D26" s="49">
        <f>SUM(D22:D25)</f>
        <v>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32</v>
      </c>
      <c r="D28" s="50">
        <f>D26+D19</f>
        <v>144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141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32</v>
      </c>
      <c r="H30" s="53">
        <f>IF((D28-H28)&gt;0,D28-H28,0)</f>
        <v>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32</v>
      </c>
      <c r="D33" s="49">
        <f>D28-D31+D32</f>
        <v>144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141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32</v>
      </c>
      <c r="H34" s="548">
        <f>IF((D33-H33)&gt;0,D33-H33,0)</f>
        <v>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32</v>
      </c>
      <c r="H39" s="559">
        <f>IF(H34&gt;0,IF(D35+H34&lt;0,0,D35+H34),IF(D34-D35&lt;0,D35-D34,0))</f>
        <v>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32</v>
      </c>
      <c r="H41" s="52">
        <f>IF(D39=0,IF(H39-H40&gt;0,H39-H40+D40,0),IF(D39-D40&lt;0,D40-D39+H40,0))</f>
        <v>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32</v>
      </c>
      <c r="D42" s="53">
        <f>D33+D35+D39</f>
        <v>144</v>
      </c>
      <c r="E42" s="128" t="s">
        <v>380</v>
      </c>
      <c r="F42" s="129" t="s">
        <v>381</v>
      </c>
      <c r="G42" s="53">
        <f>G39+G33</f>
        <v>32</v>
      </c>
      <c r="H42" s="53">
        <f>H39+H33</f>
        <v>144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78"/>
      <c r="E48" s="578"/>
      <c r="F48" s="578"/>
      <c r="G48" s="578"/>
      <c r="H48" s="57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79"/>
      <c r="E50" s="579"/>
      <c r="F50" s="579"/>
      <c r="G50" s="579"/>
      <c r="H50" s="57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A2" sqref="A2:D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01.01.2012-30.09.2012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>
        <v>142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-15</v>
      </c>
      <c r="D11" s="54">
        <v>-71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</v>
      </c>
      <c r="D13" s="54">
        <v>-6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1</v>
      </c>
      <c r="D14" s="54">
        <v>-18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>
        <v>-8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10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-10</v>
      </c>
      <c r="D20" s="55">
        <f>SUM(D10:D19)</f>
        <v>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>
        <v>-7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>
        <v>77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>
        <v>-151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-74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-10</v>
      </c>
      <c r="D43" s="55">
        <f>D42+D32+D20</f>
        <v>-42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43</v>
      </c>
      <c r="D44" s="132">
        <v>142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33</v>
      </c>
      <c r="D45" s="55">
        <f>D44+D43</f>
        <v>100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E11" sqref="E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385</v>
      </c>
      <c r="B2" s="602"/>
      <c r="C2" s="603" t="str">
        <f>'справка №1-БАЛАНС'!E3</f>
        <v>ВИНЪС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01.01.2012-30.09.2012</v>
      </c>
      <c r="D3" s="604"/>
      <c r="E3" s="604"/>
      <c r="F3" s="485"/>
      <c r="G3" s="485"/>
      <c r="H3" s="485"/>
      <c r="I3" s="485"/>
      <c r="J3" s="485"/>
      <c r="K3" s="485"/>
      <c r="L3" s="485"/>
      <c r="M3" s="593" t="s">
        <v>4</v>
      </c>
      <c r="N3" s="59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594" t="s">
        <v>465</v>
      </c>
      <c r="B5" s="595"/>
      <c r="C5" s="598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1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1" t="s">
        <v>531</v>
      </c>
      <c r="R5" s="591" t="s">
        <v>532</v>
      </c>
    </row>
    <row r="6" spans="1:18" s="100" customFormat="1" ht="48">
      <c r="A6" s="596"/>
      <c r="B6" s="597"/>
      <c r="C6" s="599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2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2"/>
      <c r="R6" s="592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1864</v>
      </c>
      <c r="E9" s="189"/>
      <c r="F9" s="189"/>
      <c r="G9" s="74">
        <f>D9+E9-F9</f>
        <v>1864</v>
      </c>
      <c r="H9" s="65"/>
      <c r="I9" s="65"/>
      <c r="J9" s="74">
        <f>G9+H9-I9</f>
        <v>1864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1864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>
        <f>80+70</f>
        <v>150</v>
      </c>
      <c r="F10" s="189"/>
      <c r="G10" s="74">
        <f aca="true" t="shared" si="2" ref="G10:G39">D10+E10-F10</f>
        <v>150</v>
      </c>
      <c r="H10" s="65"/>
      <c r="I10" s="65"/>
      <c r="J10" s="74">
        <f aca="true" t="shared" si="3" ref="J10:J39">G10+H10-I10</f>
        <v>150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150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1864</v>
      </c>
      <c r="E17" s="194">
        <f>SUM(E9:E16)</f>
        <v>150</v>
      </c>
      <c r="F17" s="194">
        <f>SUM(F9:F16)</f>
        <v>0</v>
      </c>
      <c r="G17" s="74">
        <f t="shared" si="2"/>
        <v>2014</v>
      </c>
      <c r="H17" s="75">
        <f>SUM(H9:H16)</f>
        <v>0</v>
      </c>
      <c r="I17" s="75">
        <f>SUM(I9:I16)</f>
        <v>0</v>
      </c>
      <c r="J17" s="74">
        <f t="shared" si="3"/>
        <v>2014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2014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2939</v>
      </c>
      <c r="E40" s="438">
        <f>E17+E18+E19+E25+E38+E39</f>
        <v>150</v>
      </c>
      <c r="F40" s="438">
        <f aca="true" t="shared" si="13" ref="F40:R40">F17+F18+F19+F25+F38+F39</f>
        <v>0</v>
      </c>
      <c r="G40" s="438">
        <f t="shared" si="13"/>
        <v>3089</v>
      </c>
      <c r="H40" s="438">
        <f t="shared" si="13"/>
        <v>0</v>
      </c>
      <c r="I40" s="438">
        <f t="shared" si="13"/>
        <v>0</v>
      </c>
      <c r="J40" s="438">
        <f t="shared" si="13"/>
        <v>3089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3089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0"/>
      <c r="L44" s="600"/>
      <c r="M44" s="600"/>
      <c r="N44" s="600"/>
      <c r="O44" s="589" t="s">
        <v>785</v>
      </c>
      <c r="P44" s="590"/>
      <c r="Q44" s="590"/>
      <c r="R44" s="59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46" sqref="J4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05" t="s">
        <v>461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7" t="str">
        <f>'справка №1-БАЛАНС'!E3</f>
        <v>ВИНЪС АД</v>
      </c>
      <c r="C3" s="607"/>
      <c r="D3" s="607"/>
      <c r="E3" s="607"/>
      <c r="F3" s="607"/>
      <c r="G3" s="607"/>
      <c r="H3" s="607"/>
      <c r="I3" s="607"/>
      <c r="J3" s="476"/>
      <c r="K3" s="609" t="s">
        <v>2</v>
      </c>
      <c r="L3" s="609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607" t="str">
        <f>'справка №1-БАЛАНС'!E4</f>
        <v>КОНСОЛИДИРАН</v>
      </c>
      <c r="C4" s="607"/>
      <c r="D4" s="607"/>
      <c r="E4" s="607"/>
      <c r="F4" s="607"/>
      <c r="G4" s="607"/>
      <c r="H4" s="607"/>
      <c r="I4" s="607"/>
      <c r="J4" s="136"/>
      <c r="K4" s="610" t="s">
        <v>4</v>
      </c>
      <c r="L4" s="61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11" t="str">
        <f>'справка №1-БАЛАНС'!E5</f>
        <v>01.01.2012-30.09.2012</v>
      </c>
      <c r="C5" s="611"/>
      <c r="D5" s="611"/>
      <c r="E5" s="61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-155</v>
      </c>
      <c r="K11" s="60"/>
      <c r="L11" s="344">
        <f>SUM(C11:K11)</f>
        <v>2971</v>
      </c>
      <c r="M11" s="58">
        <f>'справка №1-БАЛАНС'!H39</f>
        <v>803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-155</v>
      </c>
      <c r="K15" s="61">
        <f t="shared" si="2"/>
        <v>0</v>
      </c>
      <c r="L15" s="344">
        <f t="shared" si="1"/>
        <v>2971</v>
      </c>
      <c r="M15" s="61">
        <f t="shared" si="2"/>
        <v>803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-32</v>
      </c>
      <c r="K16" s="60"/>
      <c r="L16" s="344">
        <f t="shared" si="1"/>
        <v>-32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-187</v>
      </c>
      <c r="K29" s="59">
        <f t="shared" si="6"/>
        <v>0</v>
      </c>
      <c r="L29" s="344">
        <f t="shared" si="1"/>
        <v>2939</v>
      </c>
      <c r="M29" s="59">
        <f t="shared" si="6"/>
        <v>803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-187</v>
      </c>
      <c r="K32" s="59">
        <f t="shared" si="7"/>
        <v>0</v>
      </c>
      <c r="L32" s="344">
        <f t="shared" si="1"/>
        <v>2939</v>
      </c>
      <c r="M32" s="59">
        <f>M29+M30+M31</f>
        <v>803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8" t="s">
        <v>869</v>
      </c>
      <c r="B35" s="608"/>
      <c r="C35" s="608"/>
      <c r="D35" s="608"/>
      <c r="E35" s="608"/>
      <c r="F35" s="608"/>
      <c r="G35" s="608"/>
      <c r="H35" s="608"/>
      <c r="I35" s="608"/>
      <c r="J35" s="60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606" t="s">
        <v>523</v>
      </c>
      <c r="E38" s="606"/>
      <c r="F38" s="606"/>
      <c r="G38" s="606"/>
      <c r="H38" s="606"/>
      <c r="I38" s="606"/>
      <c r="J38" s="15" t="s">
        <v>864</v>
      </c>
      <c r="K38" s="15"/>
      <c r="L38" s="606"/>
      <c r="M38" s="60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46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01.01.2012-30.09.2012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74</v>
      </c>
      <c r="D27" s="108">
        <v>74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220</v>
      </c>
      <c r="D43" s="104">
        <f>D24+D28+D29+D31+D30+D32+D33+D38</f>
        <v>220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220</v>
      </c>
      <c r="D44" s="103">
        <f>D43+D21+D19+D9</f>
        <v>220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89</v>
      </c>
      <c r="D85" s="104">
        <f>SUM(D86:D90)+D94</f>
        <v>89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87</v>
      </c>
      <c r="D87" s="108">
        <v>87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89</v>
      </c>
      <c r="D96" s="104">
        <f>D85+D80+D75+D71+D95</f>
        <v>89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89</v>
      </c>
      <c r="D97" s="104">
        <f>D96+D68+D66</f>
        <v>89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01.01.2012-30.09.2012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1">
      <selection activeCell="C79" sqref="C7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01.01.2012-30.09.2012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81</v>
      </c>
      <c r="D12" s="441">
        <v>100</v>
      </c>
      <c r="E12" s="441"/>
      <c r="F12" s="443">
        <f>C12-E12</f>
        <v>81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81</v>
      </c>
      <c r="D27" s="429"/>
      <c r="E27" s="429">
        <f>SUM(E12:E26)</f>
        <v>0</v>
      </c>
      <c r="F27" s="442">
        <f>SUM(F12:F26)</f>
        <v>81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42.09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1741</v>
      </c>
      <c r="D79" s="429"/>
      <c r="E79" s="429">
        <f>E78+E61+E44+E27</f>
        <v>0</v>
      </c>
      <c r="F79" s="442">
        <f>F78+F61+F44+F27</f>
        <v>1741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Denica</cp:lastModifiedBy>
  <cp:lastPrinted>2012-11-30T14:48:53Z</cp:lastPrinted>
  <dcterms:created xsi:type="dcterms:W3CDTF">2000-06-29T12:02:40Z</dcterms:created>
  <dcterms:modified xsi:type="dcterms:W3CDTF">2012-11-30T14:50:17Z</dcterms:modified>
  <cp:category/>
  <cp:version/>
  <cp:contentType/>
  <cp:contentStatus/>
</cp:coreProperties>
</file>