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<sst xmlns="http://schemas.openxmlformats.org/spreadsheetml/2006/main" count="4319" uniqueCount="1001">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</sst>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K25" sqref="K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44387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44387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8021</v>
      </c>
      <c r="D6" s="674">
        <f aca="true" t="shared" si="0" ref="D6:D15">C6-E6</f>
        <v>0</v>
      </c>
      <c r="E6" s="673">
        <f>'1-Баланс'!G95</f>
        <v>8021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6782</v>
      </c>
      <c r="D7" s="674">
        <f t="shared" si="0"/>
        <v>6246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-49</v>
      </c>
      <c r="D8" s="674">
        <f t="shared" si="0"/>
        <v>0</v>
      </c>
      <c r="E8" s="673">
        <f>ABS('2-Отчет за доходите'!C44)-ABS('2-Отчет за доходите'!G44)</f>
        <v>-49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</v>
      </c>
      <c r="D9" s="674">
        <f t="shared" si="0"/>
        <v>0</v>
      </c>
      <c r="E9" s="673">
        <f>'3-Отчет за паричния поток'!C45</f>
        <v>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</v>
      </c>
      <c r="D10" s="674">
        <f t="shared" si="0"/>
        <v>0</v>
      </c>
      <c r="E10" s="673">
        <f>'3-Отчет за паричния поток'!C46</f>
        <v>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6782</v>
      </c>
      <c r="D11" s="674">
        <f t="shared" si="0"/>
        <v>0</v>
      </c>
      <c r="E11" s="673">
        <f>'4-Отчет за собствения капитал'!L34</f>
        <v>6782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-2.5789473684210527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-0.007225007372456503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-0.03954802259887006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-0.006108963969579853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0.27941176470588236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0.006633499170812604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0.0041459369817578775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0.001658374792703151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0.001658374792703151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0.0023702594810379243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0.0023687819473881063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0.004842259721203228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0.1826894721321144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0.15446951751651913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0.3684210526315789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1918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5408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8013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8021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-1048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62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-1110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-49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-1097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6782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1055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553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242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258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151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1206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1206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8021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68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68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68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68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49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49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49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49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625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625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625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625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-1525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-1525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-49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-148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-1722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-1722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6979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6979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-49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-148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6782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6782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4379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41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8091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10696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10696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10696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2454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159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2676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2676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7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7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2461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159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2683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2683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2461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159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2683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2683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1918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16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5408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8013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1055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553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258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53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205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242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151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1206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1206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1055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553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258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53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205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242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151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1206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1206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46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1918</v>
      </c>
      <c r="D13" s="196">
        <v>1933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16</v>
      </c>
      <c r="D14" s="196">
        <v>17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5408</v>
      </c>
      <c r="D20" s="598">
        <f>SUM(D12:D19)</f>
        <v>5424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-1048</v>
      </c>
      <c r="H28" s="596">
        <f>SUM(H29:H31)</f>
        <v>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62</v>
      </c>
      <c r="H29" s="196">
        <v>625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-1110</v>
      </c>
      <c r="H30" s="196">
        <v>-557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-49</v>
      </c>
      <c r="H33" s="196">
        <v>-968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-1097</v>
      </c>
      <c r="H34" s="598">
        <f>H28+H32+H33</f>
        <v>-900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6782</v>
      </c>
      <c r="H37" s="600">
        <f>H26+H18+H34</f>
        <v>6979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8013</v>
      </c>
      <c r="D56" s="602">
        <f>D20+D21+D22+D28+D33+D46+D52+D54+D55</f>
        <v>8029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1055</v>
      </c>
      <c r="H61" s="596">
        <f>SUM(H62:H68)</f>
        <v>881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553</v>
      </c>
      <c r="H66" s="196"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242</v>
      </c>
      <c r="H67" s="196">
        <v>207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258</v>
      </c>
      <c r="H68" s="196">
        <v>178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4</v>
      </c>
      <c r="E69" s="201" t="s">
        <v>79</v>
      </c>
      <c r="F69" s="93" t="s">
        <v>216</v>
      </c>
      <c r="G69" s="197">
        <v>151</v>
      </c>
      <c r="H69" s="196">
        <v>147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1206</v>
      </c>
      <c r="H71" s="598">
        <f>H59+H60+H61+H69+H70</f>
        <v>1028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1206</v>
      </c>
      <c r="H79" s="600">
        <f>H71+H73+H75+H77</f>
        <v>1028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</v>
      </c>
      <c r="D94" s="602">
        <f>D65+D76+D85+D92+D93</f>
        <v>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8021</v>
      </c>
      <c r="D95" s="604">
        <f>D94+D56</f>
        <v>8040</v>
      </c>
      <c r="E95" s="229" t="s">
        <v>942</v>
      </c>
      <c r="F95" s="489" t="s">
        <v>268</v>
      </c>
      <c r="G95" s="603">
        <f>G37+G40+G56+G79</f>
        <v>8021</v>
      </c>
      <c r="H95" s="604">
        <f>H37+H40+H56+H79</f>
        <v>8040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44387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4">
      <selection activeCell="G47" sqref="G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</v>
      </c>
      <c r="D13" s="317">
        <v>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</v>
      </c>
      <c r="D14" s="317">
        <v>29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48</v>
      </c>
      <c r="D15" s="317">
        <v>62</v>
      </c>
      <c r="E15" s="245" t="s">
        <v>79</v>
      </c>
      <c r="F15" s="240" t="s">
        <v>289</v>
      </c>
      <c r="G15" s="316">
        <v>19</v>
      </c>
      <c r="H15" s="317">
        <v>243</v>
      </c>
    </row>
    <row r="16" spans="1:8" ht="15.75">
      <c r="A16" s="194" t="s">
        <v>290</v>
      </c>
      <c r="B16" s="190" t="s">
        <v>291</v>
      </c>
      <c r="C16" s="316">
        <v>10</v>
      </c>
      <c r="D16" s="317">
        <v>12</v>
      </c>
      <c r="E16" s="236" t="s">
        <v>52</v>
      </c>
      <c r="F16" s="264" t="s">
        <v>292</v>
      </c>
      <c r="G16" s="628">
        <f>SUM(G12:G15)</f>
        <v>19</v>
      </c>
      <c r="H16" s="629">
        <f>SUM(H12:H15)</f>
        <v>243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1104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68</v>
      </c>
      <c r="D22" s="629">
        <f>SUM(D12:D18)+D19</f>
        <v>1211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68</v>
      </c>
      <c r="D31" s="635">
        <f>D29+D22</f>
        <v>1211</v>
      </c>
      <c r="E31" s="251" t="s">
        <v>824</v>
      </c>
      <c r="F31" s="266" t="s">
        <v>331</v>
      </c>
      <c r="G31" s="253">
        <f>G16+G18+G27</f>
        <v>19</v>
      </c>
      <c r="H31" s="254">
        <f>H16+H18+H27</f>
        <v>243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49</v>
      </c>
      <c r="H33" s="629">
        <f>IF((D31-H31)&gt;0,D31-H31,0)</f>
        <v>968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68</v>
      </c>
      <c r="D36" s="637">
        <f>D31-D34+D35</f>
        <v>1211</v>
      </c>
      <c r="E36" s="262" t="s">
        <v>346</v>
      </c>
      <c r="F36" s="256" t="s">
        <v>347</v>
      </c>
      <c r="G36" s="267">
        <f>G35-G34+G31</f>
        <v>19</v>
      </c>
      <c r="H36" s="268">
        <f>H35-H34+H31</f>
        <v>243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49</v>
      </c>
      <c r="H37" s="254">
        <f>IF((D36-H36)&gt;0,D36-H36,0)</f>
        <v>968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49</v>
      </c>
      <c r="H42" s="244">
        <f>IF(H37&gt;0,IF(D38+H37&lt;0,0,D38+H37),IF(D37-D38&lt;0,D38-D37,0))</f>
        <v>968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49</v>
      </c>
      <c r="H44" s="268">
        <f>IF(D42=0,IF(H42-H43&gt;0,H42-H43+D43,0),IF(D42-D43&lt;0,D43-D42+H43,0))</f>
        <v>968</v>
      </c>
    </row>
    <row r="45" spans="1:8" ht="16.5" thickBot="1">
      <c r="A45" s="270" t="s">
        <v>371</v>
      </c>
      <c r="B45" s="271" t="s">
        <v>372</v>
      </c>
      <c r="C45" s="630">
        <f>C36+C38+C42</f>
        <v>68</v>
      </c>
      <c r="D45" s="631">
        <f>D36+D38+D42</f>
        <v>1211</v>
      </c>
      <c r="E45" s="270" t="s">
        <v>373</v>
      </c>
      <c r="F45" s="272" t="s">
        <v>374</v>
      </c>
      <c r="G45" s="630">
        <f>G42+G36</f>
        <v>68</v>
      </c>
      <c r="H45" s="631">
        <f>H42+H36</f>
        <v>1211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44387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9" sqref="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</v>
      </c>
      <c r="D11" s="196">
        <v>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-31</v>
      </c>
      <c r="D12" s="196">
        <v>-20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</v>
      </c>
      <c r="D14" s="196">
        <v>-10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44387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625</v>
      </c>
      <c r="J13" s="584">
        <f>'1-Баланс'!H30+'1-Баланс'!H33</f>
        <v>-1525</v>
      </c>
      <c r="K13" s="585"/>
      <c r="L13" s="584">
        <f>SUM(C13:K13)</f>
        <v>6979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625</v>
      </c>
      <c r="J17" s="653">
        <f t="shared" si="2"/>
        <v>-1525</v>
      </c>
      <c r="K17" s="653">
        <f t="shared" si="2"/>
        <v>0</v>
      </c>
      <c r="L17" s="584">
        <f t="shared" si="1"/>
        <v>6979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-49</v>
      </c>
      <c r="K18" s="585"/>
      <c r="L18" s="584">
        <f t="shared" si="1"/>
        <v>-49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>
        <v>0</v>
      </c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-148</v>
      </c>
      <c r="K22" s="316"/>
      <c r="L22" s="584">
        <f t="shared" si="1"/>
        <v>-148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625</v>
      </c>
      <c r="J31" s="653">
        <f t="shared" si="6"/>
        <v>-1722</v>
      </c>
      <c r="K31" s="653">
        <f t="shared" si="6"/>
        <v>0</v>
      </c>
      <c r="L31" s="584">
        <f t="shared" si="1"/>
        <v>6782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625</v>
      </c>
      <c r="J34" s="587">
        <f t="shared" si="7"/>
        <v>-1722</v>
      </c>
      <c r="K34" s="587">
        <f t="shared" si="7"/>
        <v>0</v>
      </c>
      <c r="L34" s="651">
        <f t="shared" si="1"/>
        <v>6782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44387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44387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8">
      <selection activeCell="L12" sqref="L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4379</v>
      </c>
      <c r="E12" s="328"/>
      <c r="F12" s="328">
        <v>0</v>
      </c>
      <c r="G12" s="329">
        <f aca="true" t="shared" si="2" ref="G12:G41">D12+E12-F12</f>
        <v>4379</v>
      </c>
      <c r="H12" s="328"/>
      <c r="I12" s="328"/>
      <c r="J12" s="329">
        <f aca="true" t="shared" si="3" ref="J12:J41">G12+H12-I12</f>
        <v>4379</v>
      </c>
      <c r="K12" s="328">
        <v>2454</v>
      </c>
      <c r="L12" s="328">
        <v>7</v>
      </c>
      <c r="M12" s="328"/>
      <c r="N12" s="329">
        <f aca="true" t="shared" si="4" ref="N12:N41">K12+L12-M12</f>
        <v>2461</v>
      </c>
      <c r="O12" s="328"/>
      <c r="P12" s="328"/>
      <c r="Q12" s="329">
        <f t="shared" si="0"/>
        <v>2461</v>
      </c>
      <c r="R12" s="340">
        <f t="shared" si="1"/>
        <v>1918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159</v>
      </c>
      <c r="L13" s="328">
        <v>0</v>
      </c>
      <c r="M13" s="328"/>
      <c r="N13" s="329">
        <f t="shared" si="4"/>
        <v>159</v>
      </c>
      <c r="O13" s="328"/>
      <c r="P13" s="328"/>
      <c r="Q13" s="329">
        <f t="shared" si="0"/>
        <v>159</v>
      </c>
      <c r="R13" s="340">
        <f t="shared" si="1"/>
        <v>16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41</v>
      </c>
      <c r="E14" s="328">
        <v>0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8091</v>
      </c>
      <c r="E19" s="330">
        <f>SUM(E11:E18)</f>
        <v>0</v>
      </c>
      <c r="F19" s="330">
        <f>SUM(F11:F18)</f>
        <v>0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2676</v>
      </c>
      <c r="L19" s="330">
        <f>SUM(L11:L18)</f>
        <v>7</v>
      </c>
      <c r="M19" s="330">
        <f>SUM(M11:M18)</f>
        <v>0</v>
      </c>
      <c r="N19" s="329">
        <f t="shared" si="4"/>
        <v>2683</v>
      </c>
      <c r="O19" s="330">
        <f>SUM(O11:O18)</f>
        <v>0</v>
      </c>
      <c r="P19" s="330">
        <f>SUM(P11:P18)</f>
        <v>0</v>
      </c>
      <c r="Q19" s="329">
        <f t="shared" si="0"/>
        <v>2683</v>
      </c>
      <c r="R19" s="340">
        <f t="shared" si="1"/>
        <v>5408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10696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10696</v>
      </c>
      <c r="H42" s="349">
        <f t="shared" si="11"/>
        <v>0</v>
      </c>
      <c r="I42" s="349">
        <f t="shared" si="11"/>
        <v>0</v>
      </c>
      <c r="J42" s="349">
        <f t="shared" si="11"/>
        <v>10696</v>
      </c>
      <c r="K42" s="349">
        <f t="shared" si="11"/>
        <v>2676</v>
      </c>
      <c r="L42" s="349">
        <f t="shared" si="11"/>
        <v>7</v>
      </c>
      <c r="M42" s="349">
        <f t="shared" si="11"/>
        <v>0</v>
      </c>
      <c r="N42" s="349">
        <f t="shared" si="11"/>
        <v>2683</v>
      </c>
      <c r="O42" s="349">
        <f t="shared" si="11"/>
        <v>0</v>
      </c>
      <c r="P42" s="349">
        <f t="shared" si="11"/>
        <v>0</v>
      </c>
      <c r="Q42" s="349">
        <f t="shared" si="11"/>
        <v>2683</v>
      </c>
      <c r="R42" s="350">
        <f t="shared" si="11"/>
        <v>8013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44387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7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</v>
      </c>
      <c r="D46" s="444">
        <f>D45+D23+D21+D11</f>
        <v>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0</v>
      </c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1055</v>
      </c>
      <c r="D87" s="134">
        <f>SUM(D88:D92)+D96</f>
        <v>0</v>
      </c>
      <c r="E87" s="134">
        <f>SUM(E88:E92)+E96</f>
        <v>1055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/>
      <c r="E89" s="136">
        <f t="shared" si="1"/>
        <v>2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553</v>
      </c>
      <c r="D91" s="197"/>
      <c r="E91" s="136">
        <f t="shared" si="1"/>
        <v>553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258</v>
      </c>
      <c r="D92" s="138">
        <f>SUM(D93:D95)</f>
        <v>0</v>
      </c>
      <c r="E92" s="138">
        <f>SUM(E93:E95)</f>
        <v>258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53</v>
      </c>
      <c r="D94" s="197"/>
      <c r="E94" s="136">
        <f t="shared" si="1"/>
        <v>53</v>
      </c>
      <c r="F94" s="196"/>
    </row>
    <row r="95" spans="1:6" ht="15.75">
      <c r="A95" s="370" t="s">
        <v>641</v>
      </c>
      <c r="B95" s="135" t="s">
        <v>732</v>
      </c>
      <c r="C95" s="197">
        <v>205</v>
      </c>
      <c r="D95" s="197"/>
      <c r="E95" s="136">
        <f t="shared" si="1"/>
        <v>205</v>
      </c>
      <c r="F95" s="196"/>
    </row>
    <row r="96" spans="1:6" ht="15.75">
      <c r="A96" s="370" t="s">
        <v>733</v>
      </c>
      <c r="B96" s="135" t="s">
        <v>734</v>
      </c>
      <c r="C96" s="197">
        <v>242</v>
      </c>
      <c r="D96" s="197"/>
      <c r="E96" s="136">
        <f t="shared" si="1"/>
        <v>242</v>
      </c>
      <c r="F96" s="196"/>
    </row>
    <row r="97" spans="1:6" ht="15.75">
      <c r="A97" s="370" t="s">
        <v>735</v>
      </c>
      <c r="B97" s="135" t="s">
        <v>736</v>
      </c>
      <c r="C97" s="197">
        <v>151</v>
      </c>
      <c r="D97" s="197"/>
      <c r="E97" s="136">
        <f t="shared" si="1"/>
        <v>151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1206</v>
      </c>
      <c r="D98" s="433">
        <f>D87+D82+D77+D73+D97</f>
        <v>0</v>
      </c>
      <c r="E98" s="433">
        <f>E87+E82+E77+E73+E97</f>
        <v>1206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1206</v>
      </c>
      <c r="D99" s="427">
        <f>D98+D70+D68</f>
        <v>0</v>
      </c>
      <c r="E99" s="427">
        <f>E98+E70+E68</f>
        <v>1206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44387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44387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2021-07-20T06:28:26Z</cp:lastPrinted>
  <dcterms:created xsi:type="dcterms:W3CDTF">2006-09-16T00:00:00Z</dcterms:created>
  <dcterms:modified xsi:type="dcterms:W3CDTF">2021-07-22T06:35:08Z</dcterms:modified>
  <cp:category/>
  <cp:version/>
  <cp:contentType/>
  <cp:contentStatus/>
</cp:coreProperties>
</file>