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200" windowHeight="12825" tabRatio="54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<sst xmlns="http://schemas.openxmlformats.org/spreadsheetml/2006/main" count="1079" uniqueCount="915">
  <si>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</si>
  <si>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</si>
  <si>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</si>
  <si>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</si>
  <si>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</si>
  <si>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</si>
  <si>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</si>
  <si>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</si>
  <si>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</si>
  <si>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</si>
  <si>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</si>
  <si>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</si>
  <si>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</si>
  <si>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</si>
  <si>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</si>
  <si>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</si>
  <si>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</si>
  <si>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</si>
  <si>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</si>
  <si>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</si>
  <si>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</si>
  <si>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</si>
  <si>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</si>
  <si>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</si>
  <si>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</si>
  <si>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</si>
  <si>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</si>
  <si>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</si>
  <si>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</si>
  <si>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</si>
  <si>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</si>
  <si>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</si>
  <si>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</si>
  <si>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</si>
  <si>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</si>
  <si>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</si>
  <si>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</si>
  <si>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</si>
  <si>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</si>
  <si>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</si>
  <si>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</si>
  <si>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</si>
  <si>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</si>
  <si>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</si>
  <si>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</si>
  <si>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</si>
  <si>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</si>
  <si>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</si>
  <si>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</si>
  <si>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</si>
  <si>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</si>
  <si>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</si>
  <si>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</si>
  <si>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</si>
  <si>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</si>
  <si>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</si>
  <si>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</si>
  <si>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</si>
  <si>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</si>
  <si>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</si>
  <si>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</si>
  <si>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</si>
  <si>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</si>
  <si>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</si>
  <si>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</si>
  <si>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</si>
  <si>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</si>
  <si>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</si>
  <si>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</si>
  <si>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</si>
  <si>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</si>
  <si>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</si>
  <si>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</si>
  <si>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</si>
  <si>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</si>
  <si>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</si>
  <si>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</si>
  <si>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</si>
  <si>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</si>
  <si>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</si>
  <si>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</si>
  <si>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</si>
  <si>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</si>
  <si>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</si>
  <si>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</si>
  <si>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</si>
  <si>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</si>
  <si>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</si>
  <si>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</si>
  <si>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</si>
  <si>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</si>
  <si>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</si>
  <si>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</si>
  <si>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</si>
  <si>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</si>
  <si>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</si>
  <si>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</si>
  <si>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</si>
  <si>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</si>
  <si>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</si>
  <si>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</si>
  <si>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</si>
  <si>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</si>
  <si>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</si>
  <si>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</si>
  <si>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</si>
  <si>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</si>
  <si>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</si>
  <si>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</si>
  <si>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</si>
  <si>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</si>
  <si>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</si>
  <si>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</si>
  <si>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</si>
  <si>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</si>
  <si>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</si>
  <si>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</si>
  <si>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</si>
  <si>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</si>
  <si>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</si>
  <si>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</si>
  <si>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</si>
  <si>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</si>
  <si>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</si>
  <si>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</si>
  <si>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</si>
  <si>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</si>
  <si>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</si>
  <si>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</si>
  <si>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</si>
  <si>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</si>
  <si>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</si>
  <si>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</si>
  <si>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</si>
  <si>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</si>
  <si>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</si>
  <si>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</si>
  <si>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</si>
  <si>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</si>
  <si>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</si>
  <si>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</si>
  <si>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</si>
  <si>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</si>
  <si>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</si>
  <si>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</si>
  <si>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</si>
  <si>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</si>
  <si>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</si>
  <si>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</si>
  <si>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</si>
  <si>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</si>
  <si>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</si>
  <si>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</si>
  <si>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</si>
  <si>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</si>
  <si>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</si>
  <si>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</si>
  <si>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</si>
  <si>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</si>
  <si>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</si>
  <si>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</si>
  <si>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</si>
  <si>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</si>
  <si>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</si>
  <si>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</si>
  <si>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</si>
  <si>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</si>
  <si>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</si>
  <si>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</si>
  <si>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</si>
  <si>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</si>
  <si>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</si>
  <si>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</si>
  <si>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</si>
  <si>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</si>
  <si>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</si>
  <si>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</si>
  <si>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</si>
  <si>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</si>
  <si>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</si>
  <si>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</si>
  <si>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</si>
  <si>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</si>
  <si>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</si>
  <si>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</si>
  <si>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</si>
  <si>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</si>
  <si>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</si>
  <si>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</si>
  <si>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</si>
  <si>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</si>
  <si>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</si>
  <si>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</si>
  <si>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</si>
  <si>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</si>
  <si>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</si>
  <si>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</si>
  <si>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</si>
  <si>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</si>
  <si>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</si>
  <si>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</si>
  <si>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</si>
  <si>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</si>
  <si>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</si>
  <si>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</si>
  <si>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</si>
  <si>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</si>
  <si>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</si>
  <si>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</si>
  <si>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</si>
  <si>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</si>
  <si>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</si>
  <si>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</si>
  <si>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</si>
  <si>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</si>
  <si>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</si>
  <si>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</si>
  <si>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</si>
  <si>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</si>
  <si>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</si>
  <si>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</si>
  <si>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</si>
  <si>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</si>
  <si>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</si>
  <si>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</si>
  <si>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</si>
  <si>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</si>
  <si>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</si>
  <si>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</si>
  <si>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</si>
  <si>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</si>
  <si>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</si>
  <si>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</si>
  <si>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</si>
  <si>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</si>
  <si>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</si>
  <si>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</si>
  <si>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</si>
  <si>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</si>
  <si>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</si>
  <si>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</si>
  <si>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</si>
  <si>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</si>
  <si>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</si>
  <si>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</si>
  <si>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</si>
  <si>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</si>
  <si>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</si>
  <si>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</si>
  <si>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</si>
  <si>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</si>
  <si>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</si>
  <si>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</si>
  <si>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</si>
  <si>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</si>
  <si>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</si>
  <si>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</si>
  <si>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</si>
  <si>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</si>
  <si>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</si>
  <si>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</si>
  <si>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</si>
  <si>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</si>
  <si>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</si>
  <si>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</si>
  <si>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</si>
  <si>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</si>
  <si>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</si>
  <si>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</si>
  <si>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</si>
  <si>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</si>
  <si>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</si>
  <si>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</si>
  <si>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</si>
  <si>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</si>
  <si>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</si>
  <si>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</si>
  <si>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</si>
  <si>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</si>
  <si>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</si>
  <si>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</si>
  <si>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</si>
  <si>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</si>
  <si>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</si>
  <si>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</si>
  <si>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</si>
  <si>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</si>
  <si>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</si>
  <si>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</si>
  <si>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</si>
  <si>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</si>
  <si>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</si>
  <si>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</si>
  <si>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</si>
  <si>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</si>
  <si>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</si>
  <si>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</si>
  <si>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</si>
  <si>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</si>
  <si>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</si>
  <si>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</si>
  <si>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</si>
  <si>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</si>
  <si>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</si>
  <si>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</si>
  <si>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</si>
  <si>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</si>
  <si>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</si>
  <si>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</si>
  <si>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</si>
  <si>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</si>
  <si>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</si>
  <si>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</si>
  <si>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</si>
  <si>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</si>
  <si>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</si>
  <si>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</si>
  <si>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</si>
  <si>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</si>
  <si>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</si>
  <si>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</si>
  <si>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</si>
  <si>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</si>
  <si>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</si>
  <si>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</si>
  <si>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</si>
  <si>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</si>
  <si>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</si>
  <si>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</si>
  <si>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</si>
  <si>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</si>
  <si>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</si>
  <si>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</si>
  <si>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</si>
  <si>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</si>
  <si>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</si>
  <si>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</si>
  <si>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</si>
  <si>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</si>
  <si>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</si>
  <si>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</si>
  <si>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</si>
  <si>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</si>
  <si>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</si>
  <si>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</si>
  <si>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</si>
  <si>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</si>
  <si>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</si>
  <si>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</si>
  <si>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</si>
  <si>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</si>
  <si>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</si>
  <si>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</si>
  <si>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</si>
  <si>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</si>
  <si>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</si>
  <si>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</si>
  <si>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</si>
  <si>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</si>
  <si>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</si>
  <si>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</si>
  <si>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</si>
  <si>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</si>
  <si>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</si>
  <si>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</si>
  <si>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</si>
  <si>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</si>
  <si>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</si>
  <si>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</si>
  <si>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</si>
  <si>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</si>
  <si>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</si>
  <si>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</si>
  <si>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</si>
  <si>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</si>
  <si>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</si>
  <si>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</si>
  <si>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</si>
  <si>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</si>
  <si>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</si>
  <si>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</si>
  <si>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</si>
  <si>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</si>
  <si>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</si>
  <si>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</si>
  <si>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</si>
  <si>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</si>
  <si>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</si>
  <si>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</si>
  <si>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</si>
  <si>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</si>
  <si>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</si>
  <si>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</si>
  <si>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</si>
  <si>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</si>
  <si>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</si>
  <si>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</si>
  <si>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</si>
  <si>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</si>
  <si>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</si>
  <si>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</si>
  <si>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</si>
  <si>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</si>
  <si>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</si>
  <si>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</si>
  <si>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</si>
  <si>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</si>
  <si>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</si>
  <si>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</si>
  <si>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</si>
  <si>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</si>
  <si>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</si>
  <si>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</si>
  <si>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</si>
  <si>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</si>
  <si>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</si>
  <si>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</si>
  <si>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</si>
  <si>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</si>
  <si>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</si>
  <si>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</si>
  <si>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</si>
  <si>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</si>
  <si>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</si>
  <si>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</si>
  <si>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</si>
  <si>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</si>
  <si>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</si>
  <si>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</si>
  <si>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</si>
  <si>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</si>
  <si>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</si>
  <si>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</si>
  <si>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</si>
  <si>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</si>
  <si>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</si>
  <si>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</si>
  <si>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</si>
  <si>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</si>
  <si>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</si>
  <si>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</si>
  <si>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</si>
  <si>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</si>
  <si>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</si>
  <si>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</si>
  <si>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</si>
  <si>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</si>
  <si>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</si>
  <si>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</si>
  <si>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</si>
  <si>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</si>
  <si>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</si>
  <si>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</si>
  <si>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</si>
  <si>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</si>
  <si>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</si>
  <si>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</si>
  <si>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</si>
  <si>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</si>
  <si>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</si>
  <si>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</si>
  <si>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</si>
  <si>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</si>
  <si>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</si>
  <si>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</si>
  <si>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</si>
  <si>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</si>
  <si>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</si>
  <si>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</si>
  <si>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</si>
  <si>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</si>
  <si>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</si>
  <si>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</si>
  <si>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</si>
  <si>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</si>
  <si>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</si>
  <si>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</si>
  <si>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</si>
  <si>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</si>
  <si>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</si>
  <si>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</si>
  <si>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</si>
  <si>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</si>
  <si>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</si>
  <si>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</si>
  <si>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</si>
  <si>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</si>
  <si>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</si>
  <si>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</si>
  <si>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</si>
  <si>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</si>
  <si>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</si>
  <si>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</si>
  <si>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</si>
  <si>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</si>
  <si>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</si>
  <si>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</si>
  <si>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</si>
  <si>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</si>
  <si>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</si>
  <si>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</si>
  <si>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</si>
  <si>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</si>
  <si>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</si>
  <si>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</si>
  <si>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</si>
  <si>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</si>
  <si>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</si>
  <si>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</si>
  <si>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</si>
  <si>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</si>
  <si>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</si>
  <si>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</si>
  <si>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</si>
  <si>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</si>
  <si>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</si>
  <si>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</si>
  <si>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</si>
  <si>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</si>
  <si>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</si>
  <si>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</si>
  <si>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</si>
  <si>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</si>
  <si>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</si>
  <si>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</si>
  <si>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</si>
  <si>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</si>
  <si>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</si>
  <si>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</si>
  <si>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</si>
  <si>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</si>
  <si>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</si>
  <si>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</si>
  <si>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</si>
  <si>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</si>
  <si>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</si>
  <si>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</si>
  <si>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</si>
  <si>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</si>
  <si>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</si>
  <si>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</si>
  <si>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</si>
  <si>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</si>
  <si>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</si>
  <si>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</si>
  <si>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</si>
  <si>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</si>
  <si>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</si>
  <si>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</si>
  <si>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</si>
  <si>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</si>
  <si>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</si>
  <si>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</si>
  <si>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</si>
  <si>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</si>
  <si>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</si>
  <si>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</si>
  <si>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</si>
  <si>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</si>
  <si>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</si>
  <si>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</si>
  <si>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</si>
  <si>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</si>
  <si>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</si>
  <si>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</si>
  <si>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</si>
  <si>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</si>
  <si>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</si>
  <si>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</si>
  <si>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</si>
  <si>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</si>
  <si>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</si>
  <si>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</si>
  <si>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</si>
  <si>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</si>
  <si>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</si>
  <si>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</si>
  <si>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</si>
  <si>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</si>
  <si>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</si>
  <si>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</si>
  <si>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</si>
  <si>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</si>
  <si>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</si>
  <si>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</si>
  <si>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</si>
  <si>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</si>
  <si>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</si>
  <si>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</si>
  <si>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</si>
  <si>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</si>
  <si>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</si>
  <si>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</si>
  <si>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</si>
  <si>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</si>
  <si>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</si>
  <si>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</si>
  <si>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</si>
  <si>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</si>
  <si>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</si>
  <si>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</si>
  <si>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</si>
  <si>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</si>
  <si>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</si>
  <si>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</si>
  <si>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</si>
  <si>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</si>
  <si>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</si>
  <si>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</si>
  <si>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</si>
  <si>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</si>
  <si>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</si>
  <si>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</si>
  <si>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</si>
  <si>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</si>
  <si>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</si>
  <si>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</si>
  <si>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</si>
  <si>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</si>
  <si>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</si>
  <si>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</si>
  <si>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</si>
  <si>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</si>
  <si>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</si>
  <si>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</si>
  <si>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</si>
  <si>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</si>
  <si>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</si>
  <si>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</si>
  <si>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</si>
  <si>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</si>
  <si>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</si>
  <si>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</si>
  <si>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</si>
  <si>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</si>
  <si>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</si>
  <si>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</si>
  <si>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</si>
  <si>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</si>
  <si>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</si>
  <si>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</si>
  <si>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</si>
  <si>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</si>
  <si>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</si>
  <si>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</si>
  <si>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</si>
  <si>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</si>
  <si>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</si>
  <si>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</si>
  <si>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</si>
  <si>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</si>
  <si>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</si>
  <si>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</si>
  <si>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</si>
  <si>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</si>
  <si>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</si>
  <si>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</si>
  <si>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</si>
  <si>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</si>
  <si>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</si>
  <si>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</si>
  <si>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</si>
  <si>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</si>
  <si>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</si>
  <si>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</si>
  <si>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</si>
  <si>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</si>
  <si>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</si>
  <si>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</si>
  <si>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</si>
  <si>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</si>
  <si>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</si>
  <si>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</si>
  <si>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</si>
  <si>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</si>
  <si>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</si>
  <si>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</si>
  <si>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</si>
  <si>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</si>
  <si>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</si>
  <si>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</si>
  <si>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</si>
  <si>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</si>
  <si>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</si>
  <si>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</si>
  <si>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</si>
  <si>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</si>
  <si>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</si>
  <si>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</si>
  <si>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</si>
  <si>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</si>
  <si>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</si>
  <si>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</si>
  <si>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</si>
  <si>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</si>
  <si>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</si>
  <si>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</si>
  <si>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</si>
  <si>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</si>
  <si>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</si>
  <si>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</si>
  <si>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</si>
  <si>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</si>
  <si>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</si>
  <si>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</si>
  <si>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</si>
  <si>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</si>
  <si>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</si>
  <si>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</si>
  <si>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</si>
  <si>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</si>
  <si>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</si>
  <si>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</si>
  <si>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</si>
  <si>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</si>
  <si>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</si>
  <si>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</si>
  <si>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</si>
  <si>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</si>
  <si>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</si>
  <si>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</si>
  <si>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</si>
  <si>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</si>
  <si>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</si>
  <si>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</si>
  <si>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</si>
  <si>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</si>
  <si>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</si>
  <si>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</si>
  <si>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</si>
  <si>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</si>
  <si>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</si>
  <si>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</si>
  <si>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</si>
  <si>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</si>
  <si>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</si>
  <si>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</si>
  <si>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</si>
  <si>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</si>
  <si>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</si>
  <si>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</si>
  <si>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</si>
  <si>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</si>
  <si>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</si>
  <si>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</si>
  <si>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</si>
  <si>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</si>
  <si>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</si>
  <si>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</si>
  <si>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</si>
  <si>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</si>
  <si>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</si>
  <si>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</si>
  <si>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</si>
  <si>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</si>
  <si>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</si>
  <si>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</si>
  <si>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</si>
  <si>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</si>
  <si>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</si>
  <si>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</si>
  <si>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</si>
  <si>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</si>
  <si>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</si>
  <si>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</si>
  <si>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</si>
  <si>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</si>
  <si>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</si>
  <si>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</si>
  <si>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</si>
  <si>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</si>
  <si>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</si>
  <si>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</si>
  <si>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</si>
  <si>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</si>
  <si>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</si>
  <si>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</si>
  <si>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</si>
  <si>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</si>
  <si>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</si>
  <si>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</si>
  <si>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</si>
  <si>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</si>
  <si>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</si>
  <si>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</si>
  <si>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</si>
  <si>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</si>
  <si>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</si>
  <si>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</si>
  <si>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</si>
  <si>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</si>
  <si>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</si>
  <si>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</si>
  <si>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</si>
  <si>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</si>
  <si>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</si>
  <si>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</si>
  <si>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</si>
  <si>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</si>
  <si>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</si>
  <si>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</si>
  <si>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</si>
  <si>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</si>
  <si>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</si>
  <si>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</si>
  <si>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</si>
  <si>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</si>
  <si>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</si>
  <si>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</si>
  <si>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</si>
  <si>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</si>
  <si>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</si>
  <si>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</si>
  <si>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</si>
  <si>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</si>
  <si>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</si>
  <si>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</si>
  <si>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</si>
  <si>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</si>
  <si>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</si>
  <si>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</si>
  <si>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</si>
  <si>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</si>
  <si>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</si>
  <si>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</si>
  <si>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</si>
  <si>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</si>
  <si>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</si>
  <si>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</si>
  <si>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</si>
  <si>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</si>
  <si>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</si>
  <si>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</si>
  <si>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</si>
  <si>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</si>
  <si>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</si>
  <si>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</si>
  <si>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</si>
  <si>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</si>
  <si>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</si>
  <si>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</si>
  <si>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</si>
  <si>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</si>
  <si>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</si>
  <si>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</si>
  <si>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</si>
  <si>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</si>
  <si>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</si>
  <si>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</si>
  <si>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</si>
  <si>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</si>
  <si>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</si>
  <si>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</si>
  <si>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</si>
  <si>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</si>
  <si>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</si>
  <si>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</si>
  <si>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</si>
  <si>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</si>
  <si>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</si>
  <si>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</si>
  <si>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</si>
  <si>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</si>
  <si>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</si>
  <si>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</si>
  <si>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</si>
  <si>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</si>
  <si>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</si>
  <si>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</si>
  <si>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</si>
  <si>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</si>
  <si>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</si>
  <si>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</si>
  <si>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</si>
  <si>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</si>
  <si>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</si>
  <si>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</si>
  <si>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5. Черно море 2000  ЕООД в ликвидация</t>
  </si>
  <si>
    <t>6. МЦ Медика Албена  ЕАД</t>
  </si>
  <si>
    <t>7.Албена Тур АД</t>
  </si>
  <si>
    <t>8. Диализен център  ЕООД</t>
  </si>
  <si>
    <t>1. Албенаинвест Холдинг</t>
  </si>
  <si>
    <t>2.Албена Автотранс</t>
  </si>
  <si>
    <t>3."Здравно Учреждение Медика-Албена"</t>
  </si>
  <si>
    <t>1. ЗПАД България</t>
  </si>
  <si>
    <t>2. Sunny greens</t>
  </si>
  <si>
    <t>3. Химко Враца</t>
  </si>
  <si>
    <t>4. Кремиковци АД</t>
  </si>
  <si>
    <t>10.Екофрукт ООД</t>
  </si>
  <si>
    <t>11.Тихия кът АД</t>
  </si>
  <si>
    <t>12. Екоплод ООД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</si>
  <si>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</si>
  <si>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</si>
  <si>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</si>
  <si>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</si>
  <si>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</si>
  <si>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</si>
  <si>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5.Каварна инфрастракчър уотър ООД</t>
  </si>
  <si>
    <t>6.Каварна инфрастракчър електрик ООД</t>
  </si>
  <si>
    <t>7. Други</t>
  </si>
  <si>
    <t>Отчетен период: 30.09.2007 г.</t>
  </si>
  <si>
    <t>Отчетен период:  30.09.2007 г.</t>
  </si>
  <si>
    <t>27.11.2007 г.</t>
  </si>
  <si>
    <t xml:space="preserve">Дата на съставяне: 26.11.2007                   </t>
  </si>
  <si>
    <t>Дата на съставяне: 27.11.2007 г.</t>
  </si>
  <si>
    <r>
      <t xml:space="preserve">Дата на съставяне: </t>
    </r>
    <r>
      <rPr>
        <sz val="10"/>
        <rFont val="Times New Roman"/>
        <family val="1"/>
      </rPr>
      <t>27.11.2007 г.</t>
    </r>
  </si>
  <si>
    <t>Отчетен период: 31.12.2007 г.</t>
  </si>
  <si>
    <t>Отчетен период:   31.12.2007 г.</t>
  </si>
  <si>
    <t>Отчетен период:  31.12.2007 г.</t>
  </si>
  <si>
    <t>Отчетен период:  31.12.2007 Г.</t>
  </si>
  <si>
    <t>27.02.2008 г.</t>
  </si>
  <si>
    <t xml:space="preserve">                Дата  на съставяне: 27.02.2008 г.</t>
  </si>
  <si>
    <r>
      <t xml:space="preserve">Отчетен период:    31.12.2007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</si>
  <si>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Вид на отчета: консолидиран - междинен</t>
  </si>
  <si>
    <t>Вид на отчета: консолидиран междинен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</si>
</sst>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6">
      <selection activeCell="A54" sqref="A54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0" t="s">
        <v>913</v>
      </c>
      <c r="B4" s="611"/>
      <c r="C4" s="611"/>
      <c r="D4" s="611"/>
      <c r="E4" s="296"/>
      <c r="F4" s="241" t="s">
        <v>2</v>
      </c>
      <c r="G4" s="242"/>
      <c r="H4" s="243">
        <v>462</v>
      </c>
    </row>
    <row r="5" spans="1:8" ht="15">
      <c r="A5" s="221" t="s">
        <v>906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55421</v>
      </c>
      <c r="D11" s="222">
        <v>45269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271930</v>
      </c>
      <c r="D12" s="222">
        <v>255226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9820</v>
      </c>
      <c r="D13" s="222">
        <v>8237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31304</v>
      </c>
      <c r="D14" s="222">
        <v>26576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1738</v>
      </c>
      <c r="D15" s="222">
        <v>2111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6880</v>
      </c>
      <c r="D16" s="222">
        <v>7353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16686</v>
      </c>
      <c r="D17" s="222">
        <v>5079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393779</v>
      </c>
      <c r="D19" s="226">
        <f>SUM(D11:D18)</f>
        <v>349851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8274</v>
      </c>
      <c r="D20" s="222">
        <v>8943</v>
      </c>
      <c r="E20" s="317" t="s">
        <v>54</v>
      </c>
      <c r="F20" s="322" t="s">
        <v>55</v>
      </c>
      <c r="G20" s="223">
        <v>91043</v>
      </c>
      <c r="H20" s="223">
        <v>91071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134032</v>
      </c>
      <c r="H21" s="227">
        <f>SUM(H22:H24)</f>
        <v>120403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464</v>
      </c>
      <c r="H22" s="223">
        <v>464</v>
      </c>
    </row>
    <row r="23" spans="1:13" ht="15">
      <c r="A23" s="315" t="s">
        <v>63</v>
      </c>
      <c r="B23" s="321" t="s">
        <v>64</v>
      </c>
      <c r="C23" s="222">
        <v>1</v>
      </c>
      <c r="D23" s="222">
        <v>9</v>
      </c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1184</v>
      </c>
      <c r="D24" s="222">
        <v>167</v>
      </c>
      <c r="E24" s="317" t="s">
        <v>69</v>
      </c>
      <c r="F24" s="322" t="s">
        <v>70</v>
      </c>
      <c r="G24" s="223">
        <v>133568</v>
      </c>
      <c r="H24" s="223">
        <v>119939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225075</v>
      </c>
      <c r="H25" s="225">
        <f>H19+H20+H21</f>
        <v>211474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446</v>
      </c>
      <c r="D26" s="222">
        <v>551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1631</v>
      </c>
      <c r="D27" s="226">
        <f>SUM(D23:D26)</f>
        <v>727</v>
      </c>
      <c r="E27" s="333" t="s">
        <v>80</v>
      </c>
      <c r="F27" s="322" t="s">
        <v>81</v>
      </c>
      <c r="G27" s="225">
        <f>SUM(G28:G30)</f>
        <v>48042</v>
      </c>
      <c r="H27" s="225">
        <f>SUM(H28:H30)</f>
        <v>46881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48042</v>
      </c>
      <c r="H28" s="223">
        <v>46881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1793</v>
      </c>
      <c r="D30" s="222">
        <v>768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20810</v>
      </c>
      <c r="H31" s="223">
        <v>16857</v>
      </c>
      <c r="M31" s="228"/>
    </row>
    <row r="32" spans="1:15" ht="15">
      <c r="A32" s="315" t="s">
        <v>95</v>
      </c>
      <c r="B32" s="330" t="s">
        <v>96</v>
      </c>
      <c r="C32" s="226">
        <f>C30+C31</f>
        <v>1793</v>
      </c>
      <c r="D32" s="226">
        <f>D30+D31</f>
        <v>768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68852</v>
      </c>
      <c r="H33" s="225">
        <f>H27+H31+H32</f>
        <v>63738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29476</v>
      </c>
      <c r="D34" s="226">
        <f>SUM(D35:D38)</f>
        <v>24079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296664</v>
      </c>
      <c r="H36" s="225">
        <f>H25+H17+H33</f>
        <v>277949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29446</v>
      </c>
      <c r="D37" s="222">
        <v>24055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30</v>
      </c>
      <c r="D38" s="222">
        <v>24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4968</v>
      </c>
      <c r="H39" s="223">
        <v>3013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3335</v>
      </c>
      <c r="H43" s="223">
        <v>5465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95344</v>
      </c>
      <c r="H44" s="223">
        <v>75938</v>
      </c>
    </row>
    <row r="45" spans="1:15" ht="15">
      <c r="A45" s="315" t="s">
        <v>133</v>
      </c>
      <c r="B45" s="329" t="s">
        <v>134</v>
      </c>
      <c r="C45" s="226">
        <f>C34+C39+C44</f>
        <v>29476</v>
      </c>
      <c r="D45" s="226">
        <f>D34+D39+D44</f>
        <v>24079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90</v>
      </c>
      <c r="D47" s="222">
        <v>134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644</v>
      </c>
      <c r="H48" s="223">
        <v>2342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99323</v>
      </c>
      <c r="H49" s="225">
        <f>SUM(H43:H48)</f>
        <v>83745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45</v>
      </c>
      <c r="D50" s="222">
        <v>83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135</v>
      </c>
      <c r="D51" s="226">
        <f>SUM(D47:D50)</f>
        <v>217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>
        <v>4182</v>
      </c>
      <c r="D53" s="222">
        <v>16237</v>
      </c>
      <c r="E53" s="317" t="s">
        <v>161</v>
      </c>
      <c r="F53" s="325" t="s">
        <v>162</v>
      </c>
      <c r="G53" s="223">
        <v>14938</v>
      </c>
      <c r="H53" s="223">
        <v>14938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4887</v>
      </c>
      <c r="H54" s="223">
        <v>5176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439270</v>
      </c>
      <c r="D55" s="226">
        <f>D19+D20+D21+D27+D32+D45+D51+D53+D54</f>
        <v>400822</v>
      </c>
      <c r="E55" s="317" t="s">
        <v>169</v>
      </c>
      <c r="F55" s="341" t="s">
        <v>170</v>
      </c>
      <c r="G55" s="225">
        <f>G49+G51+G52+G53+G54</f>
        <v>119148</v>
      </c>
      <c r="H55" s="225">
        <f>H49+H51+H52+H53+H54</f>
        <v>103859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2742</v>
      </c>
      <c r="D58" s="222">
        <v>2744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573</v>
      </c>
      <c r="D59" s="222">
        <v>258</v>
      </c>
      <c r="E59" s="331" t="s">
        <v>178</v>
      </c>
      <c r="F59" s="322" t="s">
        <v>179</v>
      </c>
      <c r="G59" s="223">
        <v>13449</v>
      </c>
      <c r="H59" s="223">
        <v>9414</v>
      </c>
      <c r="M59" s="228"/>
    </row>
    <row r="60" spans="1:8" ht="15">
      <c r="A60" s="315" t="s">
        <v>180</v>
      </c>
      <c r="B60" s="321" t="s">
        <v>181</v>
      </c>
      <c r="C60" s="222">
        <v>599</v>
      </c>
      <c r="D60" s="222">
        <v>503</v>
      </c>
      <c r="E60" s="317" t="s">
        <v>182</v>
      </c>
      <c r="F60" s="322" t="s">
        <v>183</v>
      </c>
      <c r="G60" s="223">
        <v>2734</v>
      </c>
      <c r="H60" s="223">
        <v>3006</v>
      </c>
    </row>
    <row r="61" spans="1:18" ht="15">
      <c r="A61" s="315" t="s">
        <v>184</v>
      </c>
      <c r="B61" s="324" t="s">
        <v>185</v>
      </c>
      <c r="C61" s="222">
        <v>220</v>
      </c>
      <c r="D61" s="222">
        <v>115</v>
      </c>
      <c r="E61" s="323" t="s">
        <v>186</v>
      </c>
      <c r="F61" s="352" t="s">
        <v>187</v>
      </c>
      <c r="G61" s="225">
        <f>SUM(G62:G68)</f>
        <v>16345</v>
      </c>
      <c r="H61" s="225">
        <f>SUM(H62:H68)</f>
        <v>13634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1565</v>
      </c>
      <c r="H62" s="223">
        <v>2148</v>
      </c>
    </row>
    <row r="63" spans="1:13" ht="15">
      <c r="A63" s="315" t="s">
        <v>192</v>
      </c>
      <c r="B63" s="321" t="s">
        <v>193</v>
      </c>
      <c r="C63" s="222">
        <v>19</v>
      </c>
      <c r="D63" s="222">
        <v>8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4153</v>
      </c>
      <c r="D64" s="226">
        <f>SUM(D58:D63)</f>
        <v>3628</v>
      </c>
      <c r="E64" s="317" t="s">
        <v>197</v>
      </c>
      <c r="F64" s="322" t="s">
        <v>198</v>
      </c>
      <c r="G64" s="223">
        <v>10999</v>
      </c>
      <c r="H64" s="223">
        <v>6514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2797</v>
      </c>
      <c r="H65" s="223">
        <v>3534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648</v>
      </c>
      <c r="H66" s="223">
        <v>824</v>
      </c>
    </row>
    <row r="67" spans="1:8" ht="15">
      <c r="A67" s="315" t="s">
        <v>204</v>
      </c>
      <c r="B67" s="321" t="s">
        <v>205</v>
      </c>
      <c r="C67" s="222">
        <v>1062</v>
      </c>
      <c r="D67" s="222">
        <v>149</v>
      </c>
      <c r="E67" s="317" t="s">
        <v>206</v>
      </c>
      <c r="F67" s="322" t="s">
        <v>207</v>
      </c>
      <c r="G67" s="223">
        <v>155</v>
      </c>
      <c r="H67" s="223">
        <v>200</v>
      </c>
    </row>
    <row r="68" spans="1:8" ht="15">
      <c r="A68" s="315" t="s">
        <v>208</v>
      </c>
      <c r="B68" s="321" t="s">
        <v>209</v>
      </c>
      <c r="C68" s="222">
        <v>4106</v>
      </c>
      <c r="D68" s="222">
        <v>2013</v>
      </c>
      <c r="E68" s="317" t="s">
        <v>210</v>
      </c>
      <c r="F68" s="322" t="s">
        <v>211</v>
      </c>
      <c r="G68" s="223">
        <v>181</v>
      </c>
      <c r="H68" s="223">
        <v>414</v>
      </c>
    </row>
    <row r="69" spans="1:8" ht="15">
      <c r="A69" s="315" t="s">
        <v>212</v>
      </c>
      <c r="B69" s="321" t="s">
        <v>213</v>
      </c>
      <c r="C69" s="222">
        <v>1213</v>
      </c>
      <c r="D69" s="222">
        <v>1153</v>
      </c>
      <c r="E69" s="331" t="s">
        <v>75</v>
      </c>
      <c r="F69" s="322" t="s">
        <v>214</v>
      </c>
      <c r="G69" s="223">
        <v>1897</v>
      </c>
      <c r="H69" s="223">
        <v>3668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55</v>
      </c>
      <c r="D71" s="222">
        <v>24</v>
      </c>
      <c r="E71" s="333" t="s">
        <v>43</v>
      </c>
      <c r="F71" s="353" t="s">
        <v>221</v>
      </c>
      <c r="G71" s="232">
        <f>G59+G60+G61+G69+G70</f>
        <v>34425</v>
      </c>
      <c r="H71" s="232">
        <f>H59+H60+H61+H69+H70</f>
        <v>29722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1359</v>
      </c>
      <c r="D72" s="222">
        <v>3426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823</v>
      </c>
      <c r="D74" s="222">
        <v>883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8618</v>
      </c>
      <c r="D75" s="226">
        <f>SUM(D67:D74)</f>
        <v>7648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30</v>
      </c>
      <c r="H76" s="223">
        <v>45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34455</v>
      </c>
      <c r="H79" s="233">
        <f>H71+H74+H75+H76</f>
        <v>29767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106</v>
      </c>
      <c r="D87" s="222">
        <v>73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2532</v>
      </c>
      <c r="D88" s="222">
        <v>1483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556</v>
      </c>
      <c r="D89" s="222">
        <v>934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3194</v>
      </c>
      <c r="D91" s="226">
        <f>SUM(D87:D90)</f>
        <v>2490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15965</v>
      </c>
      <c r="D93" s="226">
        <f>D64+D75+D84+D91+D92</f>
        <v>13766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455235</v>
      </c>
      <c r="D94" s="235">
        <f>D93+D55</f>
        <v>414588</v>
      </c>
      <c r="E94" s="370" t="s">
        <v>267</v>
      </c>
      <c r="F94" s="371" t="s">
        <v>268</v>
      </c>
      <c r="G94" s="236">
        <f>G36+G39+G55+G79</f>
        <v>455235</v>
      </c>
      <c r="H94" s="236">
        <f>H36+H39+H55+H79</f>
        <v>414588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910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914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907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16066</v>
      </c>
      <c r="D9" s="92">
        <v>16129</v>
      </c>
      <c r="E9" s="393" t="s">
        <v>282</v>
      </c>
      <c r="F9" s="395" t="s">
        <v>283</v>
      </c>
      <c r="G9" s="101">
        <v>4230</v>
      </c>
      <c r="H9" s="101">
        <v>3556</v>
      </c>
    </row>
    <row r="10" spans="1:8" ht="12">
      <c r="A10" s="393" t="s">
        <v>284</v>
      </c>
      <c r="B10" s="394" t="s">
        <v>285</v>
      </c>
      <c r="C10" s="92">
        <v>17956</v>
      </c>
      <c r="D10" s="92">
        <v>17115</v>
      </c>
      <c r="E10" s="393" t="s">
        <v>286</v>
      </c>
      <c r="F10" s="395" t="s">
        <v>287</v>
      </c>
      <c r="G10" s="101">
        <v>48347</v>
      </c>
      <c r="H10" s="101">
        <v>42294</v>
      </c>
    </row>
    <row r="11" spans="1:8" ht="12">
      <c r="A11" s="393" t="s">
        <v>288</v>
      </c>
      <c r="B11" s="394" t="s">
        <v>289</v>
      </c>
      <c r="C11" s="92">
        <v>14109</v>
      </c>
      <c r="D11" s="92">
        <v>12030</v>
      </c>
      <c r="E11" s="396" t="s">
        <v>290</v>
      </c>
      <c r="F11" s="395" t="s">
        <v>291</v>
      </c>
      <c r="G11" s="101">
        <v>41390</v>
      </c>
      <c r="H11" s="101">
        <v>43253</v>
      </c>
    </row>
    <row r="12" spans="1:8" ht="12">
      <c r="A12" s="393" t="s">
        <v>292</v>
      </c>
      <c r="B12" s="394" t="s">
        <v>293</v>
      </c>
      <c r="C12" s="92">
        <v>12568</v>
      </c>
      <c r="D12" s="92">
        <v>13779</v>
      </c>
      <c r="E12" s="396" t="s">
        <v>75</v>
      </c>
      <c r="F12" s="395" t="s">
        <v>294</v>
      </c>
      <c r="G12" s="101">
        <v>9864</v>
      </c>
      <c r="H12" s="101">
        <v>10245</v>
      </c>
    </row>
    <row r="13" spans="1:18" ht="12">
      <c r="A13" s="393" t="s">
        <v>295</v>
      </c>
      <c r="B13" s="394" t="s">
        <v>296</v>
      </c>
      <c r="C13" s="92">
        <v>2580</v>
      </c>
      <c r="D13" s="92">
        <v>3038</v>
      </c>
      <c r="E13" s="397" t="s">
        <v>48</v>
      </c>
      <c r="F13" s="398" t="s">
        <v>297</v>
      </c>
      <c r="G13" s="102">
        <f>SUM(G9:G12)</f>
        <v>103831</v>
      </c>
      <c r="H13" s="102">
        <f>SUM(H9:H12)</f>
        <v>99348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15386</v>
      </c>
      <c r="D14" s="92">
        <v>15427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-477</v>
      </c>
      <c r="D15" s="93">
        <v>-118</v>
      </c>
      <c r="E15" s="391" t="s">
        <v>302</v>
      </c>
      <c r="F15" s="400" t="s">
        <v>303</v>
      </c>
      <c r="G15" s="101">
        <v>556</v>
      </c>
      <c r="H15" s="101">
        <v>323</v>
      </c>
    </row>
    <row r="16" spans="1:8" ht="12">
      <c r="A16" s="393" t="s">
        <v>304</v>
      </c>
      <c r="B16" s="394" t="s">
        <v>305</v>
      </c>
      <c r="C16" s="93">
        <v>2099</v>
      </c>
      <c r="D16" s="93">
        <v>3799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80287</v>
      </c>
      <c r="D19" s="95">
        <f>SUM(D9:D15)+D16</f>
        <v>81199</v>
      </c>
      <c r="E19" s="403" t="s">
        <v>314</v>
      </c>
      <c r="F19" s="399" t="s">
        <v>315</v>
      </c>
      <c r="G19" s="101">
        <v>83</v>
      </c>
      <c r="H19" s="101">
        <v>107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26</v>
      </c>
      <c r="H20" s="101">
        <v>144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47</v>
      </c>
      <c r="H21" s="101">
        <v>0</v>
      </c>
    </row>
    <row r="22" spans="1:8" ht="24">
      <c r="A22" s="390" t="s">
        <v>321</v>
      </c>
      <c r="B22" s="405" t="s">
        <v>322</v>
      </c>
      <c r="C22" s="92">
        <v>7651</v>
      </c>
      <c r="D22" s="92">
        <v>5153</v>
      </c>
      <c r="E22" s="403" t="s">
        <v>323</v>
      </c>
      <c r="F22" s="399" t="s">
        <v>324</v>
      </c>
      <c r="G22" s="101">
        <v>1202</v>
      </c>
      <c r="H22" s="101">
        <v>1409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278</v>
      </c>
      <c r="D24" s="92">
        <v>105</v>
      </c>
      <c r="E24" s="397" t="s">
        <v>100</v>
      </c>
      <c r="F24" s="400" t="s">
        <v>331</v>
      </c>
      <c r="G24" s="102">
        <f>SUM(G19:G23)</f>
        <v>1358</v>
      </c>
      <c r="H24" s="102">
        <f>SUM(H19:H23)</f>
        <v>1660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7929</v>
      </c>
      <c r="D26" s="95">
        <f>SUM(D22:D25)</f>
        <v>5258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88216</v>
      </c>
      <c r="D28" s="96">
        <f>D26+D19</f>
        <v>86457</v>
      </c>
      <c r="E28" s="190" t="s">
        <v>336</v>
      </c>
      <c r="F28" s="400" t="s">
        <v>337</v>
      </c>
      <c r="G28" s="102">
        <f>G13+G15+G24</f>
        <v>105745</v>
      </c>
      <c r="H28" s="102">
        <f>H13+H15+H24</f>
        <v>101331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17529</v>
      </c>
      <c r="D30" s="96">
        <f>IF((H28-D28)&gt;0,H28-D28,IF((H28-D28)=0,0,0))</f>
        <v>14874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>
        <v>4793</v>
      </c>
      <c r="H31" s="101">
        <v>2221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88216</v>
      </c>
      <c r="D33" s="95">
        <f>D28+D31+D32</f>
        <v>86457</v>
      </c>
      <c r="E33" s="190" t="s">
        <v>351</v>
      </c>
      <c r="F33" s="400" t="s">
        <v>352</v>
      </c>
      <c r="G33" s="104">
        <f>G32+G31+G28</f>
        <v>110538</v>
      </c>
      <c r="H33" s="104">
        <f>H32+H31+H28</f>
        <v>103552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22322</v>
      </c>
      <c r="D34" s="96">
        <f>IF((H33-D33)&gt;0,H33-D33,0)</f>
        <v>17095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1506</v>
      </c>
      <c r="D35" s="95">
        <f>D36+D37+D38</f>
        <v>206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1506</v>
      </c>
      <c r="D36" s="92">
        <v>1854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>
        <v>-1648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20816</v>
      </c>
      <c r="D39" s="98">
        <f>IF((D34-D35)&gt;0,D34-D35,0)</f>
        <v>16889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6</v>
      </c>
      <c r="D40" s="97">
        <v>32</v>
      </c>
      <c r="E40" s="190" t="s">
        <v>369</v>
      </c>
      <c r="F40" s="191" t="s">
        <v>371</v>
      </c>
      <c r="G40" s="101"/>
      <c r="H40" s="101"/>
    </row>
    <row r="41" spans="1:18" ht="12">
      <c r="A41" s="190" t="s">
        <v>372</v>
      </c>
      <c r="B41" s="386" t="s">
        <v>373</v>
      </c>
      <c r="C41" s="99">
        <f>C39-C40</f>
        <v>20810</v>
      </c>
      <c r="D41" s="99">
        <f>D39-D40</f>
        <v>16857</v>
      </c>
      <c r="E41" s="190" t="s">
        <v>374</v>
      </c>
      <c r="F41" s="191" t="s">
        <v>375</v>
      </c>
      <c r="G41" s="104">
        <f>G39-G40</f>
        <v>0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110538</v>
      </c>
      <c r="D42" s="100">
        <f>D33+D35+D39</f>
        <v>103552</v>
      </c>
      <c r="E42" s="193" t="s">
        <v>378</v>
      </c>
      <c r="F42" s="194" t="s">
        <v>379</v>
      </c>
      <c r="G42" s="104">
        <f>G39+G33</f>
        <v>110538</v>
      </c>
      <c r="H42" s="104">
        <f>H39+H33</f>
        <v>103552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" sqref="A5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914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908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110166</v>
      </c>
      <c r="D10" s="106">
        <v>111760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-60888</v>
      </c>
      <c r="D11" s="106">
        <v>-68607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-10710</v>
      </c>
      <c r="D13" s="106">
        <v>-12634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3665</v>
      </c>
      <c r="D14" s="106">
        <v>-2581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-1163</v>
      </c>
      <c r="D15" s="106">
        <v>-2686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82</v>
      </c>
      <c r="D16" s="106">
        <v>40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-116</v>
      </c>
      <c r="D17" s="106">
        <v>-220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-9</v>
      </c>
      <c r="D18" s="106">
        <v>132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-567</v>
      </c>
      <c r="D19" s="106">
        <v>-471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40460</v>
      </c>
      <c r="D20" s="107">
        <f>SUM(D10:D19)</f>
        <v>24733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-53314</v>
      </c>
      <c r="D22" s="106">
        <v>-59897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100</v>
      </c>
      <c r="D23" s="106">
        <v>51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-177</v>
      </c>
      <c r="D24" s="106">
        <v>-145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70</v>
      </c>
      <c r="D25" s="106">
        <v>40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>
        <v>2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-933</v>
      </c>
      <c r="D27" s="106">
        <v>-95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100</v>
      </c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311</v>
      </c>
      <c r="D29" s="106">
        <v>144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-53843</v>
      </c>
      <c r="D32" s="107">
        <f>SUM(D22:D31)</f>
        <v>-59900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>
        <v>39</v>
      </c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33068</v>
      </c>
      <c r="D36" s="106">
        <v>46086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-9632</v>
      </c>
      <c r="D37" s="106">
        <v>-6735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-68</v>
      </c>
      <c r="D38" s="106">
        <v>-136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-6491</v>
      </c>
      <c r="D39" s="106">
        <v>-3819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-2829</v>
      </c>
      <c r="D40" s="106">
        <v>-1054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/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14087</v>
      </c>
      <c r="D42" s="107">
        <f>SUM(D34:D41)</f>
        <v>34342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704</v>
      </c>
      <c r="D43" s="107">
        <f>D42+D32+D20</f>
        <v>-825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2490</v>
      </c>
      <c r="D44" s="200">
        <v>3315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3194</v>
      </c>
      <c r="D45" s="107">
        <f>D44+D43</f>
        <v>2490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2638</v>
      </c>
      <c r="D46" s="108">
        <v>1556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556</v>
      </c>
      <c r="D47" s="108">
        <v>934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5" sqref="A5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914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907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91071</v>
      </c>
      <c r="F11" s="110">
        <f>'справка №1-БАЛАНС'!H22</f>
        <v>464</v>
      </c>
      <c r="G11" s="110">
        <f>'справка №1-БАЛАНС'!H23</f>
        <v>0</v>
      </c>
      <c r="H11" s="112">
        <v>119939</v>
      </c>
      <c r="I11" s="110">
        <f>'справка №1-БАЛАНС'!H28+'справка №1-БАЛАНС'!H31</f>
        <v>63738</v>
      </c>
      <c r="J11" s="110">
        <f>'справка №1-БАЛАНС'!H29+'справка №1-БАЛАНС'!H32</f>
        <v>0</v>
      </c>
      <c r="K11" s="112"/>
      <c r="L11" s="457">
        <f>SUM(C11:K11)</f>
        <v>277949</v>
      </c>
      <c r="M11" s="110">
        <f>'справка №1-БАЛАНС'!H39</f>
        <v>3013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91071</v>
      </c>
      <c r="F15" s="113">
        <f t="shared" si="2"/>
        <v>464</v>
      </c>
      <c r="G15" s="113">
        <f t="shared" si="2"/>
        <v>0</v>
      </c>
      <c r="H15" s="113">
        <f t="shared" si="2"/>
        <v>119939</v>
      </c>
      <c r="I15" s="113">
        <f t="shared" si="2"/>
        <v>63738</v>
      </c>
      <c r="J15" s="113">
        <f t="shared" si="2"/>
        <v>0</v>
      </c>
      <c r="K15" s="113">
        <f t="shared" si="2"/>
        <v>0</v>
      </c>
      <c r="L15" s="457">
        <f t="shared" si="1"/>
        <v>277949</v>
      </c>
      <c r="M15" s="113">
        <f t="shared" si="2"/>
        <v>3013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20810</v>
      </c>
      <c r="J16" s="458">
        <f>+'справка №1-БАЛАНС'!G32</f>
        <v>0</v>
      </c>
      <c r="K16" s="112"/>
      <c r="L16" s="457">
        <f t="shared" si="1"/>
        <v>20810</v>
      </c>
      <c r="M16" s="112">
        <v>6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13359</v>
      </c>
      <c r="I17" s="114">
        <f t="shared" si="3"/>
        <v>-15431</v>
      </c>
      <c r="J17" s="114">
        <f>J18+J19</f>
        <v>0</v>
      </c>
      <c r="K17" s="114">
        <f t="shared" si="3"/>
        <v>0</v>
      </c>
      <c r="L17" s="457">
        <f t="shared" si="1"/>
        <v>-2072</v>
      </c>
      <c r="M17" s="114">
        <f>M18+M19</f>
        <v>-35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-2072</v>
      </c>
      <c r="J18" s="112"/>
      <c r="K18" s="112"/>
      <c r="L18" s="457">
        <f t="shared" si="1"/>
        <v>-2072</v>
      </c>
      <c r="M18" s="112">
        <v>-35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13359</v>
      </c>
      <c r="I19" s="112">
        <v>-13359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>
        <v>-105</v>
      </c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-28</v>
      </c>
      <c r="F28" s="112"/>
      <c r="G28" s="112"/>
      <c r="H28" s="112">
        <v>270</v>
      </c>
      <c r="I28" s="112">
        <v>-265</v>
      </c>
      <c r="J28" s="112"/>
      <c r="K28" s="112"/>
      <c r="L28" s="457">
        <f t="shared" si="1"/>
        <v>-23</v>
      </c>
      <c r="M28" s="112">
        <v>2089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91043</v>
      </c>
      <c r="F29" s="111">
        <f t="shared" si="6"/>
        <v>464</v>
      </c>
      <c r="G29" s="111">
        <f t="shared" si="6"/>
        <v>0</v>
      </c>
      <c r="H29" s="111">
        <f t="shared" si="6"/>
        <v>133568</v>
      </c>
      <c r="I29" s="111">
        <f t="shared" si="6"/>
        <v>68852</v>
      </c>
      <c r="J29" s="111">
        <f>J11+J17+J20+J21+J24+J28+J27+J16</f>
        <v>0</v>
      </c>
      <c r="K29" s="111">
        <f t="shared" si="6"/>
        <v>0</v>
      </c>
      <c r="L29" s="457">
        <f t="shared" si="1"/>
        <v>296664</v>
      </c>
      <c r="M29" s="111">
        <f>M11+M17+M20+M21+M24+M28+M27+M16</f>
        <v>4968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91043</v>
      </c>
      <c r="F32" s="111">
        <f t="shared" si="7"/>
        <v>464</v>
      </c>
      <c r="G32" s="111">
        <f t="shared" si="7"/>
        <v>0</v>
      </c>
      <c r="H32" s="111">
        <f t="shared" si="7"/>
        <v>133568</v>
      </c>
      <c r="I32" s="111">
        <f t="shared" si="7"/>
        <v>68852</v>
      </c>
      <c r="J32" s="111">
        <f t="shared" si="7"/>
        <v>0</v>
      </c>
      <c r="K32" s="111">
        <f t="shared" si="7"/>
        <v>0</v>
      </c>
      <c r="L32" s="457">
        <f t="shared" si="1"/>
        <v>296664</v>
      </c>
      <c r="M32" s="111">
        <f>M29+M30+M31</f>
        <v>4968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1"/>
      <c r="M34" s="462"/>
      <c r="N34" s="22"/>
    </row>
    <row r="35" spans="1:14" ht="12">
      <c r="A35" s="27" t="s">
        <v>911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21" sqref="A21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909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/>
      <c r="E9" s="261"/>
      <c r="F9" s="261"/>
      <c r="G9" s="127">
        <f>D9+E9-F9</f>
        <v>0</v>
      </c>
      <c r="H9" s="117"/>
      <c r="I9" s="117"/>
      <c r="J9" s="127">
        <f>G9+H9-I9</f>
        <v>0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/>
      <c r="E10" s="261"/>
      <c r="F10" s="261"/>
      <c r="G10" s="127">
        <f aca="true" t="shared" si="2" ref="G10:G40">D10+E10-F10</f>
        <v>0</v>
      </c>
      <c r="H10" s="117"/>
      <c r="I10" s="117"/>
      <c r="J10" s="127">
        <f aca="true" t="shared" si="3" ref="J10:J40">G10+H10-I10</f>
        <v>0</v>
      </c>
      <c r="K10" s="117"/>
      <c r="L10" s="117"/>
      <c r="M10" s="117"/>
      <c r="N10" s="127">
        <f>K10+L10-M10</f>
        <v>0</v>
      </c>
      <c r="O10" s="117"/>
      <c r="P10" s="117"/>
      <c r="Q10" s="127">
        <f t="shared" si="0"/>
        <v>0</v>
      </c>
      <c r="R10" s="127">
        <f t="shared" si="1"/>
        <v>0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/>
      <c r="E11" s="261"/>
      <c r="F11" s="261"/>
      <c r="G11" s="127">
        <f t="shared" si="2"/>
        <v>0</v>
      </c>
      <c r="H11" s="117"/>
      <c r="I11" s="117"/>
      <c r="J11" s="127">
        <f t="shared" si="3"/>
        <v>0</v>
      </c>
      <c r="K11" s="117"/>
      <c r="L11" s="117"/>
      <c r="M11" s="117"/>
      <c r="N11" s="127">
        <f aca="true" t="shared" si="4" ref="N11:N40">K11+L11-M11</f>
        <v>0</v>
      </c>
      <c r="O11" s="117"/>
      <c r="P11" s="117"/>
      <c r="Q11" s="127">
        <f t="shared" si="0"/>
        <v>0</v>
      </c>
      <c r="R11" s="127">
        <f t="shared" si="1"/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/>
      <c r="E12" s="261"/>
      <c r="F12" s="261"/>
      <c r="G12" s="127">
        <f t="shared" si="2"/>
        <v>0</v>
      </c>
      <c r="H12" s="117"/>
      <c r="I12" s="117"/>
      <c r="J12" s="127">
        <f t="shared" si="3"/>
        <v>0</v>
      </c>
      <c r="K12" s="117"/>
      <c r="L12" s="117"/>
      <c r="M12" s="117"/>
      <c r="N12" s="127">
        <f t="shared" si="4"/>
        <v>0</v>
      </c>
      <c r="O12" s="117"/>
      <c r="P12" s="117"/>
      <c r="Q12" s="127">
        <f t="shared" si="0"/>
        <v>0</v>
      </c>
      <c r="R12" s="127">
        <f t="shared" si="1"/>
        <v>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/>
      <c r="E13" s="261"/>
      <c r="F13" s="261"/>
      <c r="G13" s="127">
        <f t="shared" si="2"/>
        <v>0</v>
      </c>
      <c r="H13" s="117"/>
      <c r="I13" s="117"/>
      <c r="J13" s="127">
        <f t="shared" si="3"/>
        <v>0</v>
      </c>
      <c r="K13" s="117"/>
      <c r="L13" s="117"/>
      <c r="M13" s="117"/>
      <c r="N13" s="127">
        <f t="shared" si="4"/>
        <v>0</v>
      </c>
      <c r="O13" s="117"/>
      <c r="P13" s="117"/>
      <c r="Q13" s="127">
        <f t="shared" si="0"/>
        <v>0</v>
      </c>
      <c r="R13" s="127">
        <f t="shared" si="1"/>
        <v>0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/>
      <c r="E14" s="261"/>
      <c r="F14" s="261"/>
      <c r="G14" s="127">
        <f t="shared" si="2"/>
        <v>0</v>
      </c>
      <c r="H14" s="117"/>
      <c r="I14" s="117"/>
      <c r="J14" s="127">
        <f t="shared" si="3"/>
        <v>0</v>
      </c>
      <c r="K14" s="117"/>
      <c r="L14" s="117"/>
      <c r="M14" s="117"/>
      <c r="N14" s="127">
        <f t="shared" si="4"/>
        <v>0</v>
      </c>
      <c r="O14" s="117"/>
      <c r="P14" s="117"/>
      <c r="Q14" s="127">
        <f t="shared" si="0"/>
        <v>0</v>
      </c>
      <c r="R14" s="127">
        <f t="shared" si="1"/>
        <v>0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/>
      <c r="E15" s="261"/>
      <c r="F15" s="261"/>
      <c r="G15" s="127">
        <f t="shared" si="2"/>
        <v>0</v>
      </c>
      <c r="H15" s="117"/>
      <c r="I15" s="117"/>
      <c r="J15" s="127">
        <f t="shared" si="3"/>
        <v>0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0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0</v>
      </c>
      <c r="E17" s="266">
        <f aca="true" t="shared" si="7" ref="E17:P17">SUM(E9:E16)</f>
        <v>0</v>
      </c>
      <c r="F17" s="266">
        <f t="shared" si="7"/>
        <v>0</v>
      </c>
      <c r="G17" s="127">
        <f t="shared" si="2"/>
        <v>0</v>
      </c>
      <c r="H17" s="128">
        <f t="shared" si="7"/>
        <v>0</v>
      </c>
      <c r="I17" s="128">
        <f t="shared" si="7"/>
        <v>0</v>
      </c>
      <c r="J17" s="127">
        <f t="shared" si="3"/>
        <v>0</v>
      </c>
      <c r="K17" s="128">
        <f>SUM(K9:K16)</f>
        <v>0</v>
      </c>
      <c r="L17" s="128">
        <f>SUM(L9:L16)</f>
        <v>0</v>
      </c>
      <c r="M17" s="128">
        <f t="shared" si="7"/>
        <v>0</v>
      </c>
      <c r="N17" s="127">
        <f t="shared" si="4"/>
        <v>0</v>
      </c>
      <c r="O17" s="128">
        <f t="shared" si="7"/>
        <v>0</v>
      </c>
      <c r="P17" s="128">
        <f t="shared" si="7"/>
        <v>0</v>
      </c>
      <c r="Q17" s="127">
        <f t="shared" si="5"/>
        <v>0</v>
      </c>
      <c r="R17" s="127">
        <f t="shared" si="6"/>
        <v>0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/>
      <c r="E18" s="259"/>
      <c r="F18" s="259"/>
      <c r="G18" s="127">
        <f t="shared" si="2"/>
        <v>0</v>
      </c>
      <c r="H18" s="115"/>
      <c r="I18" s="115"/>
      <c r="J18" s="127">
        <f t="shared" si="3"/>
        <v>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/>
      <c r="E22" s="261"/>
      <c r="F22" s="261"/>
      <c r="G22" s="127">
        <f t="shared" si="2"/>
        <v>0</v>
      </c>
      <c r="H22" s="117"/>
      <c r="I22" s="117"/>
      <c r="J22" s="127">
        <f t="shared" si="3"/>
        <v>0</v>
      </c>
      <c r="K22" s="117"/>
      <c r="L22" s="117"/>
      <c r="M22" s="117"/>
      <c r="N22" s="127">
        <f t="shared" si="4"/>
        <v>0</v>
      </c>
      <c r="O22" s="117"/>
      <c r="P22" s="117"/>
      <c r="Q22" s="127">
        <f t="shared" si="5"/>
        <v>0</v>
      </c>
      <c r="R22" s="127">
        <f t="shared" si="6"/>
        <v>0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/>
      <c r="E24" s="261"/>
      <c r="F24" s="261"/>
      <c r="G24" s="127">
        <f t="shared" si="2"/>
        <v>0</v>
      </c>
      <c r="H24" s="117"/>
      <c r="I24" s="117"/>
      <c r="J24" s="127">
        <f t="shared" si="3"/>
        <v>0</v>
      </c>
      <c r="K24" s="117"/>
      <c r="L24" s="117"/>
      <c r="M24" s="117"/>
      <c r="N24" s="127">
        <f t="shared" si="4"/>
        <v>0</v>
      </c>
      <c r="O24" s="117"/>
      <c r="P24" s="117"/>
      <c r="Q24" s="127">
        <f t="shared" si="5"/>
        <v>0</v>
      </c>
      <c r="R24" s="127">
        <f t="shared" si="6"/>
        <v>0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0</v>
      </c>
      <c r="E25" s="262">
        <f aca="true" t="shared" si="8" ref="E25:P25">SUM(E21:E24)</f>
        <v>0</v>
      </c>
      <c r="F25" s="262">
        <f t="shared" si="8"/>
        <v>0</v>
      </c>
      <c r="G25" s="119">
        <f t="shared" si="2"/>
        <v>0</v>
      </c>
      <c r="H25" s="118">
        <f t="shared" si="8"/>
        <v>0</v>
      </c>
      <c r="I25" s="118">
        <f t="shared" si="8"/>
        <v>0</v>
      </c>
      <c r="J25" s="119">
        <f t="shared" si="3"/>
        <v>0</v>
      </c>
      <c r="K25" s="118">
        <f t="shared" si="8"/>
        <v>0</v>
      </c>
      <c r="L25" s="118">
        <f t="shared" si="8"/>
        <v>0</v>
      </c>
      <c r="M25" s="118">
        <f t="shared" si="8"/>
        <v>0</v>
      </c>
      <c r="N25" s="119">
        <f t="shared" si="4"/>
        <v>0</v>
      </c>
      <c r="O25" s="118">
        <f t="shared" si="8"/>
        <v>0</v>
      </c>
      <c r="P25" s="118">
        <f t="shared" si="8"/>
        <v>0</v>
      </c>
      <c r="Q25" s="119">
        <f t="shared" si="5"/>
        <v>0</v>
      </c>
      <c r="R25" s="119">
        <f t="shared" si="6"/>
        <v>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0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0</v>
      </c>
      <c r="H27" s="123">
        <f t="shared" si="9"/>
        <v>0</v>
      </c>
      <c r="I27" s="123">
        <f t="shared" si="9"/>
        <v>0</v>
      </c>
      <c r="J27" s="124">
        <f t="shared" si="3"/>
        <v>0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0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/>
      <c r="E30" s="261"/>
      <c r="F30" s="261"/>
      <c r="G30" s="127">
        <f t="shared" si="2"/>
        <v>0</v>
      </c>
      <c r="H30" s="125"/>
      <c r="I30" s="125"/>
      <c r="J30" s="127">
        <f t="shared" si="3"/>
        <v>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/>
      <c r="E31" s="261"/>
      <c r="F31" s="261"/>
      <c r="G31" s="127">
        <f t="shared" si="2"/>
        <v>0</v>
      </c>
      <c r="H31" s="125"/>
      <c r="I31" s="125"/>
      <c r="J31" s="127">
        <f t="shared" si="3"/>
        <v>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0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0</v>
      </c>
      <c r="H38" s="128">
        <f t="shared" si="13"/>
        <v>0</v>
      </c>
      <c r="I38" s="128">
        <f t="shared" si="13"/>
        <v>0</v>
      </c>
      <c r="J38" s="127">
        <f t="shared" si="3"/>
        <v>0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0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/>
      <c r="E39" s="261"/>
      <c r="F39" s="261"/>
      <c r="G39" s="127">
        <f t="shared" si="2"/>
        <v>0</v>
      </c>
      <c r="H39" s="125"/>
      <c r="I39" s="125"/>
      <c r="J39" s="127">
        <f t="shared" si="3"/>
        <v>0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0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0</v>
      </c>
      <c r="E40" s="508">
        <f aca="true" t="shared" si="14" ref="E40:P40">E17++E25+E38+E39</f>
        <v>0</v>
      </c>
      <c r="F40" s="508">
        <f t="shared" si="14"/>
        <v>0</v>
      </c>
      <c r="G40" s="127">
        <f t="shared" si="2"/>
        <v>0</v>
      </c>
      <c r="H40" s="483">
        <f t="shared" si="14"/>
        <v>0</v>
      </c>
      <c r="I40" s="483">
        <f t="shared" si="14"/>
        <v>0</v>
      </c>
      <c r="J40" s="127">
        <f t="shared" si="3"/>
        <v>0</v>
      </c>
      <c r="K40" s="483">
        <f t="shared" si="14"/>
        <v>0</v>
      </c>
      <c r="L40" s="483">
        <f t="shared" si="14"/>
        <v>0</v>
      </c>
      <c r="M40" s="483">
        <f t="shared" si="14"/>
        <v>0</v>
      </c>
      <c r="N40" s="127">
        <f t="shared" si="4"/>
        <v>0</v>
      </c>
      <c r="O40" s="483">
        <f t="shared" si="14"/>
        <v>0</v>
      </c>
      <c r="P40" s="483">
        <f t="shared" si="14"/>
        <v>0</v>
      </c>
      <c r="Q40" s="127">
        <f t="shared" si="10"/>
        <v>0</v>
      </c>
      <c r="R40" s="127">
        <f t="shared" si="11"/>
        <v>0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903</v>
      </c>
      <c r="C44" s="478"/>
      <c r="D44" s="479"/>
      <c r="E44" s="479"/>
      <c r="F44" s="479"/>
      <c r="G44" s="469"/>
      <c r="H44" s="480" t="s">
        <v>895</v>
      </c>
      <c r="I44" s="480"/>
      <c r="J44" s="480"/>
      <c r="K44" s="469"/>
      <c r="L44" s="469"/>
      <c r="M44" s="469"/>
      <c r="N44" s="469"/>
      <c r="O44" s="469"/>
      <c r="P44" s="468" t="s">
        <v>896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1">
      <selection activeCell="C92" sqref="C92:D95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900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0</v>
      </c>
      <c r="D16" s="181">
        <f>+D17+D18</f>
        <v>0</v>
      </c>
      <c r="E16" s="182">
        <f t="shared" si="0"/>
        <v>0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/>
      <c r="D18" s="169"/>
      <c r="E18" s="182">
        <f t="shared" si="0"/>
        <v>0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0</v>
      </c>
      <c r="D19" s="165">
        <f>D11+D15+D16</f>
        <v>0</v>
      </c>
      <c r="E19" s="180">
        <f>E11+E15+E16</f>
        <v>0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0</v>
      </c>
      <c r="D24" s="181">
        <f>SUM(D25:D27)</f>
        <v>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>
        <v>0</v>
      </c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/>
      <c r="D26" s="169"/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/>
      <c r="D28" s="169"/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/>
      <c r="D29" s="169"/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/>
      <c r="D31" s="169"/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0</v>
      </c>
      <c r="D33" s="166">
        <f>SUM(D34:D37)</f>
        <v>0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/>
      <c r="D35" s="169"/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0</v>
      </c>
      <c r="D38" s="166">
        <f>SUM(D39:D42)</f>
        <v>0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/>
      <c r="D42" s="169"/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0</v>
      </c>
      <c r="D43" s="165">
        <f>D24+D28+D29+D31+D30+D32+D33+D38</f>
        <v>0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0</v>
      </c>
      <c r="D44" s="164">
        <f>D43+D21+D19+D9</f>
        <v>0</v>
      </c>
      <c r="E44" s="180">
        <f>E43+E21+E19+E9</f>
        <v>0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0</v>
      </c>
      <c r="D52" s="164">
        <f>SUM(D53:D55)</f>
        <v>0</v>
      </c>
      <c r="E52" s="181">
        <f>C52-D52</f>
        <v>0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/>
      <c r="D53" s="169"/>
      <c r="E53" s="181">
        <f>C53-D53</f>
        <v>0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0</v>
      </c>
      <c r="D56" s="164">
        <f>D57+D59</f>
        <v>0</v>
      </c>
      <c r="E56" s="181">
        <f t="shared" si="1"/>
        <v>0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/>
      <c r="D57" s="169"/>
      <c r="E57" s="181">
        <f t="shared" si="1"/>
        <v>0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/>
      <c r="D64" s="169"/>
      <c r="E64" s="181">
        <f t="shared" si="1"/>
        <v>0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0</v>
      </c>
      <c r="D66" s="164">
        <f>D52+D56+D61+D62+D63+D64</f>
        <v>0</v>
      </c>
      <c r="E66" s="181">
        <f t="shared" si="1"/>
        <v>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0</v>
      </c>
      <c r="D71" s="166">
        <f>SUM(D72:D74)</f>
        <v>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/>
      <c r="D72" s="169"/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/>
      <c r="D73" s="169"/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0</v>
      </c>
      <c r="D75" s="164">
        <f>D76+D78</f>
        <v>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/>
      <c r="D76" s="169"/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0</v>
      </c>
      <c r="D80" s="164">
        <f>SUM(D81:D84)</f>
        <v>0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/>
      <c r="D84" s="169"/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0</v>
      </c>
      <c r="D85" s="165">
        <f>SUM(D86:D90)+D94</f>
        <v>0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/>
      <c r="D87" s="169"/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/>
      <c r="D88" s="169"/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/>
      <c r="D89" s="169"/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0</v>
      </c>
      <c r="D90" s="164">
        <f>SUM(D91:D93)</f>
        <v>0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/>
      <c r="D94" s="169"/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/>
      <c r="D95" s="169"/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0</v>
      </c>
      <c r="D96" s="165">
        <f>D85+D80+D75+D71+D95</f>
        <v>0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0</v>
      </c>
      <c r="D97" s="165">
        <f>D96+D68+D66</f>
        <v>0</v>
      </c>
      <c r="E97" s="165">
        <f>E96+E68+E66</f>
        <v>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515" t="s">
        <v>902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:F2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901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5">
      <c r="A12" s="132" t="s">
        <v>800</v>
      </c>
      <c r="B12" s="147" t="s">
        <v>801</v>
      </c>
      <c r="C12" s="222"/>
      <c r="D12" s="156"/>
      <c r="E12" s="156"/>
      <c r="F12" s="156"/>
      <c r="G12" s="156"/>
      <c r="H12" s="156"/>
      <c r="I12" s="142">
        <f aca="true" t="shared" si="0" ref="I12:I25">F12+G12+H12</f>
        <v>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0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0</v>
      </c>
      <c r="G17" s="269">
        <f t="shared" si="1"/>
        <v>0</v>
      </c>
      <c r="H17" s="269">
        <f t="shared" si="1"/>
        <v>0</v>
      </c>
      <c r="I17" s="269">
        <f t="shared" si="1"/>
        <v>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/>
      <c r="D20" s="561"/>
      <c r="E20" s="561"/>
      <c r="F20" s="561"/>
      <c r="G20" s="561"/>
      <c r="H20" s="561"/>
      <c r="I20" s="142">
        <f t="shared" si="0"/>
        <v>0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0</v>
      </c>
      <c r="G26" s="269">
        <f t="shared" si="2"/>
        <v>0</v>
      </c>
      <c r="H26" s="269">
        <f t="shared" si="2"/>
        <v>0</v>
      </c>
      <c r="I26" s="269">
        <f t="shared" si="2"/>
        <v>0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904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2"/>
  <sheetViews>
    <sheetView workbookViewId="0" topLeftCell="A1">
      <selection activeCell="A23" sqref="A23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912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5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877</v>
      </c>
      <c r="B16" s="78"/>
      <c r="C16" s="605">
        <v>0</v>
      </c>
      <c r="D16" s="606">
        <v>100</v>
      </c>
      <c r="E16" s="581"/>
      <c r="F16" s="597">
        <f t="shared" si="0"/>
        <v>0</v>
      </c>
    </row>
    <row r="17" spans="1:6" ht="12.75">
      <c r="A17" s="77" t="s">
        <v>878</v>
      </c>
      <c r="B17" s="78"/>
      <c r="C17" s="605">
        <f>499078/1000</f>
        <v>499.078</v>
      </c>
      <c r="D17" s="606">
        <v>100</v>
      </c>
      <c r="E17" s="581"/>
      <c r="F17" s="597">
        <f t="shared" si="0"/>
        <v>499.078</v>
      </c>
    </row>
    <row r="18" spans="1:6" ht="12.75">
      <c r="A18" s="77" t="s">
        <v>879</v>
      </c>
      <c r="B18" s="78"/>
      <c r="C18" s="605">
        <f>198000/1000</f>
        <v>198</v>
      </c>
      <c r="D18" s="606">
        <v>99</v>
      </c>
      <c r="E18" s="581"/>
      <c r="F18" s="597">
        <f t="shared" si="0"/>
        <v>198</v>
      </c>
    </row>
    <row r="19" spans="1:6" ht="12.75">
      <c r="A19" s="77" t="s">
        <v>880</v>
      </c>
      <c r="B19" s="78"/>
      <c r="C19" s="605">
        <f>5000/1000</f>
        <v>5</v>
      </c>
      <c r="D19" s="606">
        <v>100</v>
      </c>
      <c r="E19" s="581"/>
      <c r="F19" s="597">
        <f t="shared" si="0"/>
        <v>5</v>
      </c>
    </row>
    <row r="20" spans="1:6" ht="12.75">
      <c r="A20" s="77" t="s">
        <v>888</v>
      </c>
      <c r="B20" s="78"/>
      <c r="C20" s="605">
        <v>0</v>
      </c>
      <c r="D20" s="606">
        <v>0</v>
      </c>
      <c r="E20" s="581"/>
      <c r="F20" s="597">
        <f t="shared" si="0"/>
        <v>0</v>
      </c>
    </row>
    <row r="21" spans="1:6" ht="12.75">
      <c r="A21" s="77" t="s">
        <v>889</v>
      </c>
      <c r="B21" s="78"/>
      <c r="C21" s="605">
        <v>3967</v>
      </c>
      <c r="D21" s="606">
        <v>60</v>
      </c>
      <c r="E21" s="581"/>
      <c r="F21" s="597">
        <f t="shared" si="0"/>
        <v>3967</v>
      </c>
    </row>
    <row r="22" spans="1:6" ht="12.75">
      <c r="A22" s="77" t="s">
        <v>890</v>
      </c>
      <c r="B22" s="78"/>
      <c r="C22" s="605">
        <v>1032</v>
      </c>
      <c r="D22" s="606">
        <v>100</v>
      </c>
      <c r="E22" s="581"/>
      <c r="F22" s="597">
        <f t="shared" si="0"/>
        <v>1032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6" ht="12" customHeight="1">
      <c r="A24" s="77"/>
      <c r="B24" s="78"/>
      <c r="C24" s="581"/>
      <c r="D24" s="594"/>
      <c r="E24" s="581"/>
      <c r="F24" s="597">
        <f t="shared" si="0"/>
        <v>0</v>
      </c>
    </row>
    <row r="25" spans="1:6" ht="12.75">
      <c r="A25" s="77"/>
      <c r="B25" s="78"/>
      <c r="C25" s="581"/>
      <c r="D25" s="594"/>
      <c r="E25" s="581"/>
      <c r="F25" s="597">
        <f t="shared" si="0"/>
        <v>0</v>
      </c>
    </row>
    <row r="26" spans="1:16" ht="11.25" customHeight="1">
      <c r="A26" s="79" t="s">
        <v>569</v>
      </c>
      <c r="B26" s="80" t="s">
        <v>835</v>
      </c>
      <c r="C26" s="271">
        <f>SUM(C12:C25)</f>
        <v>15167.248</v>
      </c>
      <c r="D26" s="595"/>
      <c r="E26" s="271">
        <f>SUM(E12:E25)</f>
        <v>0</v>
      </c>
      <c r="F26" s="598">
        <f>SUM(F12:F25)</f>
        <v>15167.248</v>
      </c>
      <c r="G26" s="582"/>
      <c r="H26" s="582"/>
      <c r="I26" s="582"/>
      <c r="J26" s="582"/>
      <c r="K26" s="582"/>
      <c r="L26" s="582"/>
      <c r="M26" s="582"/>
      <c r="N26" s="582"/>
      <c r="O26" s="582"/>
      <c r="P26" s="582"/>
    </row>
    <row r="27" spans="1:6" ht="16.5" customHeight="1">
      <c r="A27" s="77" t="s">
        <v>836</v>
      </c>
      <c r="B27" s="81"/>
      <c r="C27" s="583"/>
      <c r="D27" s="596"/>
      <c r="E27" s="583"/>
      <c r="F27" s="599"/>
    </row>
    <row r="28" spans="1:6" ht="12.75">
      <c r="A28" s="77"/>
      <c r="B28" s="81"/>
      <c r="C28" s="605"/>
      <c r="D28" s="606"/>
      <c r="E28" s="607"/>
      <c r="F28" s="597">
        <f>C28-E28</f>
        <v>0</v>
      </c>
    </row>
    <row r="29" spans="1:6" ht="12.75">
      <c r="A29" s="77"/>
      <c r="B29" s="81"/>
      <c r="C29" s="605"/>
      <c r="D29" s="606"/>
      <c r="E29" s="581"/>
      <c r="F29" s="597">
        <f aca="true" t="shared" si="1" ref="F29:F42">C29-E29</f>
        <v>0</v>
      </c>
    </row>
    <row r="30" spans="1:6" ht="12.75">
      <c r="A30" s="77"/>
      <c r="B30" s="81"/>
      <c r="C30" s="605"/>
      <c r="D30" s="606"/>
      <c r="E30" s="581"/>
      <c r="F30" s="597">
        <f t="shared" si="1"/>
        <v>0</v>
      </c>
    </row>
    <row r="31" spans="1:6" ht="12.75">
      <c r="A31" s="77" t="s">
        <v>554</v>
      </c>
      <c r="B31" s="81"/>
      <c r="C31" s="581"/>
      <c r="D31" s="594"/>
      <c r="E31" s="581"/>
      <c r="F31" s="597">
        <f t="shared" si="1"/>
        <v>0</v>
      </c>
    </row>
    <row r="32" spans="1:6" ht="12.75">
      <c r="A32" s="77">
        <v>5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6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7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8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9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10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11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12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13</v>
      </c>
      <c r="B40" s="78"/>
      <c r="C40" s="581"/>
      <c r="D40" s="594"/>
      <c r="E40" s="581"/>
      <c r="F40" s="597">
        <f t="shared" si="1"/>
        <v>0</v>
      </c>
    </row>
    <row r="41" spans="1:6" ht="12" customHeight="1">
      <c r="A41" s="77">
        <v>14</v>
      </c>
      <c r="B41" s="78"/>
      <c r="C41" s="581"/>
      <c r="D41" s="594"/>
      <c r="E41" s="581"/>
      <c r="F41" s="597">
        <f t="shared" si="1"/>
        <v>0</v>
      </c>
    </row>
    <row r="42" spans="1:6" ht="12.75">
      <c r="A42" s="77">
        <v>15</v>
      </c>
      <c r="B42" s="78"/>
      <c r="C42" s="581"/>
      <c r="D42" s="594"/>
      <c r="E42" s="581"/>
      <c r="F42" s="597">
        <f t="shared" si="1"/>
        <v>0</v>
      </c>
    </row>
    <row r="43" spans="1:16" ht="15" customHeight="1">
      <c r="A43" s="79" t="s">
        <v>586</v>
      </c>
      <c r="B43" s="80" t="s">
        <v>837</v>
      </c>
      <c r="C43" s="271">
        <f>SUM(C28:C42)</f>
        <v>0</v>
      </c>
      <c r="D43" s="595"/>
      <c r="E43" s="271">
        <f>SUM(E28:E42)</f>
        <v>0</v>
      </c>
      <c r="F43" s="598">
        <f>SUM(F28:F42)</f>
        <v>0</v>
      </c>
      <c r="G43" s="582"/>
      <c r="H43" s="582"/>
      <c r="I43" s="582"/>
      <c r="J43" s="582"/>
      <c r="K43" s="582"/>
      <c r="L43" s="582"/>
      <c r="M43" s="582"/>
      <c r="N43" s="582"/>
      <c r="O43" s="582"/>
      <c r="P43" s="582"/>
    </row>
    <row r="44" spans="1:6" ht="12.75" customHeight="1">
      <c r="A44" s="77" t="s">
        <v>838</v>
      </c>
      <c r="B44" s="81"/>
      <c r="C44" s="583"/>
      <c r="D44" s="596"/>
      <c r="E44" s="583"/>
      <c r="F44" s="599"/>
    </row>
    <row r="45" spans="1:6" ht="12.75">
      <c r="A45" s="77" t="s">
        <v>881</v>
      </c>
      <c r="B45" s="81"/>
      <c r="C45" s="605">
        <v>6586</v>
      </c>
      <c r="D45" s="606">
        <v>47.83</v>
      </c>
      <c r="E45" s="607">
        <v>6586</v>
      </c>
      <c r="F45" s="597">
        <f>C45-E45</f>
        <v>0</v>
      </c>
    </row>
    <row r="46" spans="1:6" ht="12.75">
      <c r="A46" s="77" t="s">
        <v>882</v>
      </c>
      <c r="B46" s="81"/>
      <c r="C46" s="605">
        <v>884</v>
      </c>
      <c r="D46" s="606">
        <v>28.95</v>
      </c>
      <c r="E46" s="581"/>
      <c r="F46" s="597">
        <f>C46-E46</f>
        <v>884</v>
      </c>
    </row>
    <row r="47" spans="1:6" ht="12.75">
      <c r="A47" s="77" t="s">
        <v>883</v>
      </c>
      <c r="B47" s="81"/>
      <c r="C47" s="605">
        <v>24</v>
      </c>
      <c r="D47" s="606">
        <v>49</v>
      </c>
      <c r="E47" s="581"/>
      <c r="F47" s="597">
        <f aca="true" t="shared" si="2" ref="F47:F59">C47-E47</f>
        <v>24</v>
      </c>
    </row>
    <row r="48" spans="1:6" ht="12.75">
      <c r="A48" s="77"/>
      <c r="B48" s="81"/>
      <c r="C48" s="581"/>
      <c r="D48" s="594"/>
      <c r="E48" s="581"/>
      <c r="F48" s="597">
        <f t="shared" si="2"/>
        <v>0</v>
      </c>
    </row>
    <row r="49" spans="1:6" ht="12.75">
      <c r="A49" s="77">
        <v>5</v>
      </c>
      <c r="B49" s="78"/>
      <c r="C49" s="581"/>
      <c r="D49" s="594"/>
      <c r="E49" s="581"/>
      <c r="F49" s="597">
        <f t="shared" si="2"/>
        <v>0</v>
      </c>
    </row>
    <row r="50" spans="1:6" ht="12.75">
      <c r="A50" s="77">
        <v>6</v>
      </c>
      <c r="B50" s="78"/>
      <c r="C50" s="581"/>
      <c r="D50" s="594"/>
      <c r="E50" s="581"/>
      <c r="F50" s="597">
        <f t="shared" si="2"/>
        <v>0</v>
      </c>
    </row>
    <row r="51" spans="1:6" ht="12.75">
      <c r="A51" s="77">
        <v>7</v>
      </c>
      <c r="B51" s="78"/>
      <c r="C51" s="581"/>
      <c r="D51" s="594"/>
      <c r="E51" s="581"/>
      <c r="F51" s="597">
        <f t="shared" si="2"/>
        <v>0</v>
      </c>
    </row>
    <row r="52" spans="1:6" ht="12.75">
      <c r="A52" s="77">
        <v>8</v>
      </c>
      <c r="B52" s="78"/>
      <c r="C52" s="581"/>
      <c r="D52" s="594"/>
      <c r="E52" s="581"/>
      <c r="F52" s="597">
        <f t="shared" si="2"/>
        <v>0</v>
      </c>
    </row>
    <row r="53" spans="1:6" ht="12.75">
      <c r="A53" s="77">
        <v>9</v>
      </c>
      <c r="B53" s="78"/>
      <c r="C53" s="581"/>
      <c r="D53" s="594"/>
      <c r="E53" s="581"/>
      <c r="F53" s="597">
        <f t="shared" si="2"/>
        <v>0</v>
      </c>
    </row>
    <row r="54" spans="1:6" ht="12.75">
      <c r="A54" s="77">
        <v>10</v>
      </c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11</v>
      </c>
      <c r="B55" s="78"/>
      <c r="C55" s="581"/>
      <c r="D55" s="594"/>
      <c r="E55" s="581"/>
      <c r="F55" s="597">
        <f t="shared" si="2"/>
        <v>0</v>
      </c>
    </row>
    <row r="56" spans="1:6" ht="12.75">
      <c r="A56" s="77">
        <v>12</v>
      </c>
      <c r="B56" s="78"/>
      <c r="C56" s="581"/>
      <c r="D56" s="594"/>
      <c r="E56" s="581"/>
      <c r="F56" s="597">
        <f t="shared" si="2"/>
        <v>0</v>
      </c>
    </row>
    <row r="57" spans="1:6" ht="12.75">
      <c r="A57" s="77">
        <v>13</v>
      </c>
      <c r="B57" s="78"/>
      <c r="C57" s="581"/>
      <c r="D57" s="594"/>
      <c r="E57" s="581"/>
      <c r="F57" s="597">
        <f t="shared" si="2"/>
        <v>0</v>
      </c>
    </row>
    <row r="58" spans="1:6" ht="12" customHeight="1">
      <c r="A58" s="77">
        <v>14</v>
      </c>
      <c r="B58" s="78"/>
      <c r="C58" s="581"/>
      <c r="D58" s="594"/>
      <c r="E58" s="581"/>
      <c r="F58" s="597">
        <f t="shared" si="2"/>
        <v>0</v>
      </c>
    </row>
    <row r="59" spans="1:6" ht="12.75">
      <c r="A59" s="77">
        <v>15</v>
      </c>
      <c r="B59" s="78"/>
      <c r="C59" s="581"/>
      <c r="D59" s="594"/>
      <c r="E59" s="581"/>
      <c r="F59" s="597">
        <f t="shared" si="2"/>
        <v>0</v>
      </c>
    </row>
    <row r="60" spans="1:16" ht="12" customHeight="1">
      <c r="A60" s="79" t="s">
        <v>606</v>
      </c>
      <c r="B60" s="80" t="s">
        <v>839</v>
      </c>
      <c r="C60" s="271">
        <f>SUM(C45:C59)</f>
        <v>7494</v>
      </c>
      <c r="D60" s="595"/>
      <c r="E60" s="271">
        <f>SUM(E45:E59)</f>
        <v>6586</v>
      </c>
      <c r="F60" s="598">
        <f>SUM(F45:F59)</f>
        <v>908</v>
      </c>
      <c r="G60" s="582"/>
      <c r="H60" s="582"/>
      <c r="I60" s="582"/>
      <c r="J60" s="582"/>
      <c r="K60" s="582"/>
      <c r="L60" s="582"/>
      <c r="M60" s="582"/>
      <c r="N60" s="582"/>
      <c r="O60" s="582"/>
      <c r="P60" s="582"/>
    </row>
    <row r="61" spans="1:6" ht="18.75" customHeight="1">
      <c r="A61" s="77" t="s">
        <v>840</v>
      </c>
      <c r="B61" s="81"/>
      <c r="C61" s="583"/>
      <c r="D61" s="596"/>
      <c r="E61" s="583"/>
      <c r="F61" s="599"/>
    </row>
    <row r="62" spans="1:6" ht="12.75">
      <c r="A62" s="77" t="s">
        <v>884</v>
      </c>
      <c r="B62" s="81"/>
      <c r="C62" s="605">
        <f>10000/1000</f>
        <v>10</v>
      </c>
      <c r="D62" s="594"/>
      <c r="E62" s="581"/>
      <c r="F62" s="597">
        <f>C62-E62</f>
        <v>10</v>
      </c>
    </row>
    <row r="63" spans="1:6" ht="12.75">
      <c r="A63" s="77" t="s">
        <v>885</v>
      </c>
      <c r="B63" s="81"/>
      <c r="C63" s="605">
        <v>0</v>
      </c>
      <c r="D63" s="594"/>
      <c r="E63" s="581"/>
      <c r="F63" s="597">
        <f aca="true" t="shared" si="3" ref="F63:F75">C63-E63</f>
        <v>0</v>
      </c>
    </row>
    <row r="64" spans="1:6" ht="12.75">
      <c r="A64" s="77" t="s">
        <v>886</v>
      </c>
      <c r="B64" s="81"/>
      <c r="C64" s="605">
        <f>4200/1000</f>
        <v>4.2</v>
      </c>
      <c r="D64" s="594"/>
      <c r="E64" s="581"/>
      <c r="F64" s="597">
        <f t="shared" si="3"/>
        <v>4.2</v>
      </c>
    </row>
    <row r="65" spans="1:6" ht="12.75">
      <c r="A65" s="77" t="s">
        <v>887</v>
      </c>
      <c r="B65" s="81"/>
      <c r="C65" s="605">
        <f>1740/1000</f>
        <v>1.74</v>
      </c>
      <c r="D65" s="594"/>
      <c r="E65" s="581"/>
      <c r="F65" s="597">
        <f t="shared" si="3"/>
        <v>1.74</v>
      </c>
    </row>
    <row r="66" spans="1:6" ht="12.75">
      <c r="A66" s="77" t="s">
        <v>897</v>
      </c>
      <c r="B66" s="81"/>
      <c r="C66" s="605">
        <v>5</v>
      </c>
      <c r="D66" s="609">
        <v>28.8</v>
      </c>
      <c r="E66" s="581"/>
      <c r="F66" s="597">
        <f t="shared" si="3"/>
        <v>5</v>
      </c>
    </row>
    <row r="67" spans="1:6" ht="12.75">
      <c r="A67" s="77" t="s">
        <v>898</v>
      </c>
      <c r="B67" s="81"/>
      <c r="C67" s="605">
        <v>6</v>
      </c>
      <c r="D67" s="609">
        <v>30.13</v>
      </c>
      <c r="E67" s="581"/>
      <c r="F67" s="597">
        <f t="shared" si="3"/>
        <v>6</v>
      </c>
    </row>
    <row r="68" spans="1:6" ht="12.75">
      <c r="A68" s="77" t="s">
        <v>899</v>
      </c>
      <c r="B68" s="78"/>
      <c r="C68" s="605">
        <v>3</v>
      </c>
      <c r="D68" s="594"/>
      <c r="E68" s="581"/>
      <c r="F68" s="597">
        <f t="shared" si="3"/>
        <v>3</v>
      </c>
    </row>
    <row r="69" spans="1:6" ht="12.75">
      <c r="A69" s="77">
        <v>9</v>
      </c>
      <c r="B69" s="78"/>
      <c r="C69" s="581"/>
      <c r="D69" s="594"/>
      <c r="E69" s="581"/>
      <c r="F69" s="597">
        <f t="shared" si="3"/>
        <v>0</v>
      </c>
    </row>
    <row r="70" spans="1:6" ht="12.75">
      <c r="A70" s="77">
        <v>10</v>
      </c>
      <c r="B70" s="78"/>
      <c r="C70" s="581"/>
      <c r="D70" s="594"/>
      <c r="E70" s="581"/>
      <c r="F70" s="597">
        <f t="shared" si="3"/>
        <v>0</v>
      </c>
    </row>
    <row r="71" spans="1:6" ht="12.75">
      <c r="A71" s="77">
        <v>11</v>
      </c>
      <c r="B71" s="78"/>
      <c r="C71" s="581"/>
      <c r="D71" s="594"/>
      <c r="E71" s="581"/>
      <c r="F71" s="597">
        <f t="shared" si="3"/>
        <v>0</v>
      </c>
    </row>
    <row r="72" spans="1:6" ht="12.75">
      <c r="A72" s="77">
        <v>12</v>
      </c>
      <c r="B72" s="78"/>
      <c r="C72" s="581"/>
      <c r="D72" s="594"/>
      <c r="E72" s="581"/>
      <c r="F72" s="597">
        <f t="shared" si="3"/>
        <v>0</v>
      </c>
    </row>
    <row r="73" spans="1:6" ht="12.75">
      <c r="A73" s="77">
        <v>13</v>
      </c>
      <c r="B73" s="78"/>
      <c r="C73" s="581"/>
      <c r="D73" s="594"/>
      <c r="E73" s="581"/>
      <c r="F73" s="597">
        <f t="shared" si="3"/>
        <v>0</v>
      </c>
    </row>
    <row r="74" spans="1:6" ht="12" customHeight="1">
      <c r="A74" s="77">
        <v>14</v>
      </c>
      <c r="B74" s="78"/>
      <c r="C74" s="581"/>
      <c r="D74" s="594"/>
      <c r="E74" s="581"/>
      <c r="F74" s="597">
        <f t="shared" si="3"/>
        <v>0</v>
      </c>
    </row>
    <row r="75" spans="1:6" ht="12.75">
      <c r="A75" s="77">
        <v>15</v>
      </c>
      <c r="B75" s="78"/>
      <c r="C75" s="581"/>
      <c r="D75" s="594"/>
      <c r="E75" s="581"/>
      <c r="F75" s="597">
        <f t="shared" si="3"/>
        <v>0</v>
      </c>
    </row>
    <row r="76" spans="1:16" ht="14.25" customHeight="1">
      <c r="A76" s="79" t="s">
        <v>841</v>
      </c>
      <c r="B76" s="80" t="s">
        <v>842</v>
      </c>
      <c r="C76" s="271">
        <f>SUM(C62:C75)</f>
        <v>29.939999999999998</v>
      </c>
      <c r="D76" s="595"/>
      <c r="E76" s="271">
        <f>SUM(E62:E75)</f>
        <v>0</v>
      </c>
      <c r="F76" s="598">
        <f>SUM(F62:F75)</f>
        <v>29.939999999999998</v>
      </c>
      <c r="G76" s="582"/>
      <c r="H76" s="582"/>
      <c r="I76" s="582"/>
      <c r="J76" s="582"/>
      <c r="K76" s="582"/>
      <c r="L76" s="582"/>
      <c r="M76" s="582"/>
      <c r="N76" s="582"/>
      <c r="O76" s="582"/>
      <c r="P76" s="582"/>
    </row>
    <row r="77" spans="1:16" ht="20.25" customHeight="1">
      <c r="A77" s="82" t="s">
        <v>843</v>
      </c>
      <c r="B77" s="80" t="s">
        <v>844</v>
      </c>
      <c r="C77" s="271">
        <f>C76+C60+C43+C26</f>
        <v>22691.188</v>
      </c>
      <c r="D77" s="595"/>
      <c r="E77" s="271">
        <f>E76+E60+E43+E26</f>
        <v>6586</v>
      </c>
      <c r="F77" s="598">
        <f>F76+F60+F43+F26</f>
        <v>16105.188</v>
      </c>
      <c r="G77" s="582"/>
      <c r="H77" s="582"/>
      <c r="I77" s="582"/>
      <c r="J77" s="582"/>
      <c r="K77" s="582"/>
      <c r="L77" s="582"/>
      <c r="M77" s="582"/>
      <c r="N77" s="582"/>
      <c r="O77" s="582"/>
      <c r="P77" s="582"/>
    </row>
    <row r="78" spans="1:6" ht="15" customHeight="1">
      <c r="A78" s="75" t="s">
        <v>845</v>
      </c>
      <c r="B78" s="80"/>
      <c r="C78" s="583"/>
      <c r="D78" s="596"/>
      <c r="E78" s="583"/>
      <c r="F78" s="599"/>
    </row>
    <row r="79" spans="1:6" ht="14.25" customHeight="1">
      <c r="A79" s="77" t="s">
        <v>834</v>
      </c>
      <c r="B79" s="81"/>
      <c r="C79" s="583"/>
      <c r="D79" s="596"/>
      <c r="E79" s="583"/>
      <c r="F79" s="599"/>
    </row>
    <row r="80" spans="1:6" ht="12.75">
      <c r="A80" s="77" t="s">
        <v>892</v>
      </c>
      <c r="B80" s="81"/>
      <c r="C80" s="605">
        <f>3771094/1000</f>
        <v>3771.094</v>
      </c>
      <c r="D80" s="606">
        <v>84.38</v>
      </c>
      <c r="E80" s="581"/>
      <c r="F80" s="597">
        <f>C80-E80</f>
        <v>3771.094</v>
      </c>
    </row>
    <row r="81" spans="1:6" ht="12.75">
      <c r="A81" s="77" t="s">
        <v>891</v>
      </c>
      <c r="B81" s="81"/>
      <c r="C81" s="605">
        <v>190</v>
      </c>
      <c r="D81" s="606">
        <v>67</v>
      </c>
      <c r="E81" s="581"/>
      <c r="F81" s="597">
        <f aca="true" t="shared" si="4" ref="F81:F94">C81-E81</f>
        <v>190</v>
      </c>
    </row>
    <row r="82" spans="1:6" ht="12.75">
      <c r="A82" s="77" t="s">
        <v>551</v>
      </c>
      <c r="B82" s="81"/>
      <c r="C82" s="581"/>
      <c r="D82" s="594"/>
      <c r="E82" s="581"/>
      <c r="F82" s="597">
        <f t="shared" si="4"/>
        <v>0</v>
      </c>
    </row>
    <row r="83" spans="1:6" ht="12.75">
      <c r="A83" s="77" t="s">
        <v>554</v>
      </c>
      <c r="B83" s="81"/>
      <c r="C83" s="581"/>
      <c r="D83" s="594"/>
      <c r="E83" s="581"/>
      <c r="F83" s="597">
        <f t="shared" si="4"/>
        <v>0</v>
      </c>
    </row>
    <row r="84" spans="1:6" ht="12.75">
      <c r="A84" s="77">
        <v>5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6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7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8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9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10</v>
      </c>
      <c r="B89" s="78"/>
      <c r="C89" s="581"/>
      <c r="D89" s="594"/>
      <c r="E89" s="581"/>
      <c r="F89" s="597">
        <f t="shared" si="4"/>
        <v>0</v>
      </c>
    </row>
    <row r="90" spans="1:6" ht="12.75">
      <c r="A90" s="77">
        <v>11</v>
      </c>
      <c r="B90" s="78"/>
      <c r="C90" s="581"/>
      <c r="D90" s="594"/>
      <c r="E90" s="581"/>
      <c r="F90" s="597">
        <f t="shared" si="4"/>
        <v>0</v>
      </c>
    </row>
    <row r="91" spans="1:6" ht="12.75">
      <c r="A91" s="77">
        <v>12</v>
      </c>
      <c r="B91" s="78"/>
      <c r="C91" s="581"/>
      <c r="D91" s="594"/>
      <c r="E91" s="581"/>
      <c r="F91" s="597">
        <f t="shared" si="4"/>
        <v>0</v>
      </c>
    </row>
    <row r="92" spans="1:6" ht="12.75">
      <c r="A92" s="77">
        <v>13</v>
      </c>
      <c r="B92" s="78"/>
      <c r="C92" s="581"/>
      <c r="D92" s="594"/>
      <c r="E92" s="581"/>
      <c r="F92" s="597">
        <f t="shared" si="4"/>
        <v>0</v>
      </c>
    </row>
    <row r="93" spans="1:6" ht="12" customHeight="1">
      <c r="A93" s="77">
        <v>14</v>
      </c>
      <c r="B93" s="78"/>
      <c r="C93" s="581"/>
      <c r="D93" s="594"/>
      <c r="E93" s="581"/>
      <c r="F93" s="597">
        <f t="shared" si="4"/>
        <v>0</v>
      </c>
    </row>
    <row r="94" spans="1:6" ht="12.75">
      <c r="A94" s="77">
        <v>15</v>
      </c>
      <c r="B94" s="78"/>
      <c r="C94" s="581"/>
      <c r="D94" s="594"/>
      <c r="E94" s="581"/>
      <c r="F94" s="597">
        <f t="shared" si="4"/>
        <v>0</v>
      </c>
    </row>
    <row r="95" spans="1:16" ht="15" customHeight="1">
      <c r="A95" s="79" t="s">
        <v>569</v>
      </c>
      <c r="B95" s="80" t="s">
        <v>846</v>
      </c>
      <c r="C95" s="271">
        <f>SUM(C80:C94)</f>
        <v>3961.094</v>
      </c>
      <c r="D95" s="595"/>
      <c r="E95" s="271">
        <f>SUM(E80:E94)</f>
        <v>0</v>
      </c>
      <c r="F95" s="598">
        <f>SUM(F80:F94)</f>
        <v>3961.094</v>
      </c>
      <c r="G95" s="582"/>
      <c r="H95" s="582"/>
      <c r="I95" s="582"/>
      <c r="J95" s="582"/>
      <c r="K95" s="582"/>
      <c r="L95" s="582"/>
      <c r="M95" s="582"/>
      <c r="N95" s="582"/>
      <c r="O95" s="582"/>
      <c r="P95" s="582"/>
    </row>
    <row r="96" spans="1:6" ht="15.75" customHeight="1">
      <c r="A96" s="77" t="s">
        <v>836</v>
      </c>
      <c r="B96" s="81"/>
      <c r="C96" s="583"/>
      <c r="D96" s="596"/>
      <c r="E96" s="583"/>
      <c r="F96" s="599"/>
    </row>
    <row r="97" spans="1:6" ht="12.75">
      <c r="A97" s="77" t="s">
        <v>545</v>
      </c>
      <c r="B97" s="81"/>
      <c r="C97" s="581"/>
      <c r="D97" s="594"/>
      <c r="E97" s="581"/>
      <c r="F97" s="597">
        <f>C97-E97</f>
        <v>0</v>
      </c>
    </row>
    <row r="98" spans="1:6" ht="12.75">
      <c r="A98" s="77" t="s">
        <v>548</v>
      </c>
      <c r="B98" s="81"/>
      <c r="C98" s="581"/>
      <c r="D98" s="594"/>
      <c r="E98" s="581"/>
      <c r="F98" s="597">
        <f aca="true" t="shared" si="5" ref="F98:F111">C98-E98</f>
        <v>0</v>
      </c>
    </row>
    <row r="99" spans="1:6" ht="12.75">
      <c r="A99" s="77" t="s">
        <v>551</v>
      </c>
      <c r="B99" s="81"/>
      <c r="C99" s="581"/>
      <c r="D99" s="594"/>
      <c r="E99" s="581"/>
      <c r="F99" s="597">
        <f t="shared" si="5"/>
        <v>0</v>
      </c>
    </row>
    <row r="100" spans="1:6" ht="12.75">
      <c r="A100" s="77" t="s">
        <v>554</v>
      </c>
      <c r="B100" s="81"/>
      <c r="C100" s="581"/>
      <c r="D100" s="594"/>
      <c r="E100" s="581"/>
      <c r="F100" s="597">
        <f t="shared" si="5"/>
        <v>0</v>
      </c>
    </row>
    <row r="101" spans="1:6" ht="12.75">
      <c r="A101" s="77">
        <v>5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6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7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8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9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10</v>
      </c>
      <c r="B106" s="78"/>
      <c r="C106" s="581"/>
      <c r="D106" s="594"/>
      <c r="E106" s="581"/>
      <c r="F106" s="597">
        <f t="shared" si="5"/>
        <v>0</v>
      </c>
    </row>
    <row r="107" spans="1:6" ht="12.75">
      <c r="A107" s="77">
        <v>11</v>
      </c>
      <c r="B107" s="78"/>
      <c r="C107" s="581"/>
      <c r="D107" s="594"/>
      <c r="E107" s="581"/>
      <c r="F107" s="597">
        <f t="shared" si="5"/>
        <v>0</v>
      </c>
    </row>
    <row r="108" spans="1:6" ht="12.75">
      <c r="A108" s="77">
        <v>12</v>
      </c>
      <c r="B108" s="78"/>
      <c r="C108" s="581"/>
      <c r="D108" s="594"/>
      <c r="E108" s="581"/>
      <c r="F108" s="597">
        <f t="shared" si="5"/>
        <v>0</v>
      </c>
    </row>
    <row r="109" spans="1:6" ht="12.75">
      <c r="A109" s="77">
        <v>13</v>
      </c>
      <c r="B109" s="78"/>
      <c r="C109" s="581"/>
      <c r="D109" s="594"/>
      <c r="E109" s="581"/>
      <c r="F109" s="597">
        <f t="shared" si="5"/>
        <v>0</v>
      </c>
    </row>
    <row r="110" spans="1:6" ht="12" customHeight="1">
      <c r="A110" s="77">
        <v>14</v>
      </c>
      <c r="B110" s="78"/>
      <c r="C110" s="581"/>
      <c r="D110" s="594"/>
      <c r="E110" s="581"/>
      <c r="F110" s="597">
        <f t="shared" si="5"/>
        <v>0</v>
      </c>
    </row>
    <row r="111" spans="1:6" ht="12.75">
      <c r="A111" s="77">
        <v>15</v>
      </c>
      <c r="B111" s="78"/>
      <c r="C111" s="581"/>
      <c r="D111" s="594"/>
      <c r="E111" s="581"/>
      <c r="F111" s="597">
        <f t="shared" si="5"/>
        <v>0</v>
      </c>
    </row>
    <row r="112" spans="1:16" ht="11.25" customHeight="1">
      <c r="A112" s="79" t="s">
        <v>586</v>
      </c>
      <c r="B112" s="80" t="s">
        <v>847</v>
      </c>
      <c r="C112" s="271">
        <f>SUM(C97:C111)</f>
        <v>0</v>
      </c>
      <c r="D112" s="595"/>
      <c r="E112" s="271">
        <f>SUM(E97:E111)</f>
        <v>0</v>
      </c>
      <c r="F112" s="598">
        <f>SUM(F97:F111)</f>
        <v>0</v>
      </c>
      <c r="G112" s="582"/>
      <c r="H112" s="582"/>
      <c r="I112" s="582"/>
      <c r="J112" s="582"/>
      <c r="K112" s="582"/>
      <c r="L112" s="582"/>
      <c r="M112" s="582"/>
      <c r="N112" s="582"/>
      <c r="O112" s="582"/>
      <c r="P112" s="582"/>
    </row>
    <row r="113" spans="1:6" ht="15" customHeight="1">
      <c r="A113" s="77" t="s">
        <v>838</v>
      </c>
      <c r="B113" s="81"/>
      <c r="C113" s="583"/>
      <c r="D113" s="596"/>
      <c r="E113" s="583"/>
      <c r="F113" s="599"/>
    </row>
    <row r="114" spans="1:6" ht="12.75">
      <c r="A114" s="77" t="s">
        <v>545</v>
      </c>
      <c r="B114" s="81"/>
      <c r="C114" s="581"/>
      <c r="D114" s="594"/>
      <c r="E114" s="581"/>
      <c r="F114" s="597">
        <f>C114-E114</f>
        <v>0</v>
      </c>
    </row>
    <row r="115" spans="1:6" ht="12.75">
      <c r="A115" s="77" t="s">
        <v>548</v>
      </c>
      <c r="B115" s="81"/>
      <c r="C115" s="581"/>
      <c r="D115" s="594"/>
      <c r="E115" s="581"/>
      <c r="F115" s="597">
        <f aca="true" t="shared" si="6" ref="F115:F128">C115-E115</f>
        <v>0</v>
      </c>
    </row>
    <row r="116" spans="1:6" ht="12.75">
      <c r="A116" s="77" t="s">
        <v>551</v>
      </c>
      <c r="B116" s="81"/>
      <c r="C116" s="581"/>
      <c r="D116" s="594"/>
      <c r="E116" s="581"/>
      <c r="F116" s="597">
        <f t="shared" si="6"/>
        <v>0</v>
      </c>
    </row>
    <row r="117" spans="1:6" ht="12.75">
      <c r="A117" s="77" t="s">
        <v>554</v>
      </c>
      <c r="B117" s="81"/>
      <c r="C117" s="581"/>
      <c r="D117" s="594"/>
      <c r="E117" s="581"/>
      <c r="F117" s="597">
        <f t="shared" si="6"/>
        <v>0</v>
      </c>
    </row>
    <row r="118" spans="1:6" ht="12.75">
      <c r="A118" s="77">
        <v>5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6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7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8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9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10</v>
      </c>
      <c r="B123" s="78"/>
      <c r="C123" s="581"/>
      <c r="D123" s="594"/>
      <c r="E123" s="581"/>
      <c r="F123" s="597">
        <f t="shared" si="6"/>
        <v>0</v>
      </c>
    </row>
    <row r="124" spans="1:6" ht="12.75">
      <c r="A124" s="77">
        <v>11</v>
      </c>
      <c r="B124" s="78"/>
      <c r="C124" s="581"/>
      <c r="D124" s="594"/>
      <c r="E124" s="581"/>
      <c r="F124" s="597">
        <f t="shared" si="6"/>
        <v>0</v>
      </c>
    </row>
    <row r="125" spans="1:6" ht="12.75">
      <c r="A125" s="77">
        <v>12</v>
      </c>
      <c r="B125" s="78"/>
      <c r="C125" s="581"/>
      <c r="D125" s="594"/>
      <c r="E125" s="581"/>
      <c r="F125" s="597">
        <f t="shared" si="6"/>
        <v>0</v>
      </c>
    </row>
    <row r="126" spans="1:6" ht="12.75">
      <c r="A126" s="77">
        <v>13</v>
      </c>
      <c r="B126" s="78"/>
      <c r="C126" s="581"/>
      <c r="D126" s="594"/>
      <c r="E126" s="581"/>
      <c r="F126" s="597">
        <f t="shared" si="6"/>
        <v>0</v>
      </c>
    </row>
    <row r="127" spans="1:6" ht="12" customHeight="1">
      <c r="A127" s="77">
        <v>14</v>
      </c>
      <c r="B127" s="78"/>
      <c r="C127" s="581"/>
      <c r="D127" s="594"/>
      <c r="E127" s="581"/>
      <c r="F127" s="597">
        <f t="shared" si="6"/>
        <v>0</v>
      </c>
    </row>
    <row r="128" spans="1:6" ht="12.75">
      <c r="A128" s="77">
        <v>15</v>
      </c>
      <c r="B128" s="78"/>
      <c r="C128" s="581"/>
      <c r="D128" s="594"/>
      <c r="E128" s="581"/>
      <c r="F128" s="597">
        <f t="shared" si="6"/>
        <v>0</v>
      </c>
    </row>
    <row r="129" spans="1:16" ht="15.75" customHeight="1">
      <c r="A129" s="79" t="s">
        <v>606</v>
      </c>
      <c r="B129" s="80" t="s">
        <v>848</v>
      </c>
      <c r="C129" s="600">
        <f>SUM(C114:C128)</f>
        <v>0</v>
      </c>
      <c r="D129" s="595"/>
      <c r="E129" s="271">
        <f>SUM(E114:E128)</f>
        <v>0</v>
      </c>
      <c r="F129" s="598">
        <f>SUM(F114:F128)</f>
        <v>0</v>
      </c>
      <c r="G129" s="582"/>
      <c r="H129" s="582"/>
      <c r="I129" s="582"/>
      <c r="J129" s="582"/>
      <c r="K129" s="582"/>
      <c r="L129" s="582"/>
      <c r="M129" s="582"/>
      <c r="N129" s="582"/>
      <c r="O129" s="582"/>
      <c r="P129" s="582"/>
    </row>
    <row r="130" spans="1:6" ht="12.75" customHeight="1">
      <c r="A130" s="77" t="s">
        <v>840</v>
      </c>
      <c r="B130" s="81"/>
      <c r="C130" s="583"/>
      <c r="D130" s="596"/>
      <c r="E130" s="583"/>
      <c r="F130" s="599"/>
    </row>
    <row r="131" spans="1:6" ht="12.75">
      <c r="A131" s="77" t="s">
        <v>545</v>
      </c>
      <c r="B131" s="81"/>
      <c r="C131" s="581"/>
      <c r="D131" s="594"/>
      <c r="E131" s="581"/>
      <c r="F131" s="597">
        <f>C131-E131</f>
        <v>0</v>
      </c>
    </row>
    <row r="132" spans="1:6" ht="12.75">
      <c r="A132" s="77" t="s">
        <v>548</v>
      </c>
      <c r="B132" s="81"/>
      <c r="C132" s="581"/>
      <c r="D132" s="594"/>
      <c r="E132" s="581"/>
      <c r="F132" s="597">
        <f aca="true" t="shared" si="7" ref="F132:F145">C132-E132</f>
        <v>0</v>
      </c>
    </row>
    <row r="133" spans="1:6" ht="12.75">
      <c r="A133" s="77" t="s">
        <v>551</v>
      </c>
      <c r="B133" s="81"/>
      <c r="C133" s="581"/>
      <c r="D133" s="594"/>
      <c r="E133" s="581"/>
      <c r="F133" s="597">
        <f t="shared" si="7"/>
        <v>0</v>
      </c>
    </row>
    <row r="134" spans="1:6" ht="12.75">
      <c r="A134" s="77" t="s">
        <v>554</v>
      </c>
      <c r="B134" s="81"/>
      <c r="C134" s="581"/>
      <c r="D134" s="594"/>
      <c r="E134" s="581"/>
      <c r="F134" s="597">
        <f t="shared" si="7"/>
        <v>0</v>
      </c>
    </row>
    <row r="135" spans="1:6" ht="12.75">
      <c r="A135" s="77">
        <v>5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6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7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8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9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10</v>
      </c>
      <c r="B140" s="78"/>
      <c r="C140" s="581"/>
      <c r="D140" s="594"/>
      <c r="E140" s="581"/>
      <c r="F140" s="597">
        <f t="shared" si="7"/>
        <v>0</v>
      </c>
    </row>
    <row r="141" spans="1:6" ht="12.75">
      <c r="A141" s="77">
        <v>11</v>
      </c>
      <c r="B141" s="78"/>
      <c r="C141" s="581"/>
      <c r="D141" s="594"/>
      <c r="E141" s="581"/>
      <c r="F141" s="597">
        <f t="shared" si="7"/>
        <v>0</v>
      </c>
    </row>
    <row r="142" spans="1:6" ht="12.75">
      <c r="A142" s="77">
        <v>12</v>
      </c>
      <c r="B142" s="78"/>
      <c r="C142" s="581"/>
      <c r="D142" s="594"/>
      <c r="E142" s="581"/>
      <c r="F142" s="597">
        <f t="shared" si="7"/>
        <v>0</v>
      </c>
    </row>
    <row r="143" spans="1:6" ht="12.75">
      <c r="A143" s="77">
        <v>13</v>
      </c>
      <c r="B143" s="78"/>
      <c r="C143" s="581"/>
      <c r="D143" s="594"/>
      <c r="E143" s="581"/>
      <c r="F143" s="597">
        <f t="shared" si="7"/>
        <v>0</v>
      </c>
    </row>
    <row r="144" spans="1:6" ht="12" customHeight="1">
      <c r="A144" s="77">
        <v>14</v>
      </c>
      <c r="B144" s="78"/>
      <c r="C144" s="581"/>
      <c r="D144" s="594"/>
      <c r="E144" s="581"/>
      <c r="F144" s="597">
        <f t="shared" si="7"/>
        <v>0</v>
      </c>
    </row>
    <row r="145" spans="1:6" ht="12.75">
      <c r="A145" s="77">
        <v>15</v>
      </c>
      <c r="B145" s="78"/>
      <c r="C145" s="581"/>
      <c r="D145" s="594"/>
      <c r="E145" s="581"/>
      <c r="F145" s="597">
        <f t="shared" si="7"/>
        <v>0</v>
      </c>
    </row>
    <row r="146" spans="1:16" ht="17.25" customHeight="1">
      <c r="A146" s="79" t="s">
        <v>841</v>
      </c>
      <c r="B146" s="80" t="s">
        <v>849</v>
      </c>
      <c r="C146" s="271">
        <f>SUM(C131:C145)</f>
        <v>0</v>
      </c>
      <c r="D146" s="595"/>
      <c r="E146" s="271">
        <f>SUM(E131:E145)</f>
        <v>0</v>
      </c>
      <c r="F146" s="598">
        <f>SUM(F131:F145)</f>
        <v>0</v>
      </c>
      <c r="G146" s="582"/>
      <c r="H146" s="582"/>
      <c r="I146" s="582"/>
      <c r="J146" s="582"/>
      <c r="K146" s="582"/>
      <c r="L146" s="582"/>
      <c r="M146" s="582"/>
      <c r="N146" s="582"/>
      <c r="O146" s="582"/>
      <c r="P146" s="582"/>
    </row>
    <row r="147" spans="1:16" ht="19.5" customHeight="1">
      <c r="A147" s="82" t="s">
        <v>850</v>
      </c>
      <c r="B147" s="80" t="s">
        <v>851</v>
      </c>
      <c r="C147" s="271">
        <f>C146+C129+C112+C95</f>
        <v>3961.094</v>
      </c>
      <c r="D147" s="595"/>
      <c r="E147" s="271">
        <f>E146+E129+E112+E95</f>
        <v>0</v>
      </c>
      <c r="F147" s="598">
        <f>F146+F129+F112+F95</f>
        <v>3961.094</v>
      </c>
      <c r="G147" s="582"/>
      <c r="H147" s="582"/>
      <c r="I147" s="582"/>
      <c r="J147" s="582"/>
      <c r="K147" s="582"/>
      <c r="L147" s="582"/>
      <c r="M147" s="582"/>
      <c r="N147" s="582"/>
      <c r="O147" s="582"/>
      <c r="P147" s="582"/>
    </row>
    <row r="148" spans="1:6" ht="19.5" customHeight="1">
      <c r="A148" s="83"/>
      <c r="B148" s="84"/>
      <c r="C148" s="85"/>
      <c r="D148" s="85"/>
      <c r="E148" s="85"/>
      <c r="F148" s="85"/>
    </row>
    <row r="149" spans="1:6" ht="12.75">
      <c r="A149" s="86" t="s">
        <v>905</v>
      </c>
      <c r="B149" s="87"/>
      <c r="C149" s="86" t="s">
        <v>852</v>
      </c>
      <c r="D149" s="88"/>
      <c r="E149" s="86" t="s">
        <v>853</v>
      </c>
      <c r="F149" s="88"/>
    </row>
    <row r="150" spans="1:6" ht="12.75">
      <c r="A150" s="88"/>
      <c r="B150" s="89"/>
      <c r="C150" s="88" t="s">
        <v>893</v>
      </c>
      <c r="D150" s="88"/>
      <c r="E150" s="88" t="s">
        <v>894</v>
      </c>
      <c r="F150" s="88"/>
    </row>
    <row r="151" spans="1:6" ht="12.75">
      <c r="A151" s="88"/>
      <c r="B151" s="89"/>
      <c r="C151" s="88"/>
      <c r="D151" s="88"/>
      <c r="E151" s="88"/>
      <c r="F151" s="88"/>
    </row>
    <row r="152" spans="3:5" ht="12.75">
      <c r="C152" s="88"/>
      <c r="E152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1:F145 C114:F128 C97:F111 C80:F94 C62:F75 C45:F59 C28:F42 C12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strashilova</cp:lastModifiedBy>
  <cp:lastPrinted>2008-02-28T12:25:40Z</cp:lastPrinted>
  <dcterms:created xsi:type="dcterms:W3CDTF">2000-06-29T12:02:40Z</dcterms:created>
  <dcterms:modified xsi:type="dcterms:W3CDTF">2008-03-03T09:17:03Z</dcterms:modified>
  <cp:category/>
  <cp:version/>
  <cp:contentType/>
  <cp:contentStatus/>
</cp:coreProperties>
</file>