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<sst xmlns="http://schemas.openxmlformats.org/spreadsheetml/2006/main" count="4180" uniqueCount="978">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</sst>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_ ;\-#,##0\ 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E19" sqref="E19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43281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43336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43336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0.005430962877771389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0.0034776204893216594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0.0035341565839258245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0.001738099132995256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1.0055915059370484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1.685782817269952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1.3153801424625673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0.009957842709696177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0.009521732810001455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0.5502777582448491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0.3200351709471618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0.296329350798906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0.9840029457491203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0.4918002617372812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418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0.017101710171017102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0.06397600899662627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23.4873046875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5269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14828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211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98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63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1880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23325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585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25711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2647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1695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57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697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5096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270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6678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30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10673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295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17960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96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131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23193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48904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4486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11231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10467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35207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-18488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2614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-21102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85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-18403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24442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411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1299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335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4694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111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6439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1264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1049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1541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10293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73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2741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10755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619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3718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3842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1051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733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549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243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13619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139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13758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48904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10877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398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606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3143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650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77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-375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139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15515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329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72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402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15917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89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15917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89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89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85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16006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15478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44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76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15651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139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216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216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16006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16006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16006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14919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-10540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-3848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-187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344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-23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37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98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32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144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-737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-58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-61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-506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-18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149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131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4488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4488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4486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4486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10467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10467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10467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10467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2612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2612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85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2699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2699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-21102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-21102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-21102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-21102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24357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24357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85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24442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24442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408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408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411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39761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615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592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912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51508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11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53361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20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989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1010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4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1014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69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20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89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89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39712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616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592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129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1881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52429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15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77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54286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39712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616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592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129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1881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52429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15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77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54286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3169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24437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393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485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64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28548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54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54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28602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72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512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10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604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606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48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48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48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3241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24901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400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495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67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29104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56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56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29160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3241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24901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400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495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67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29104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56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56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29160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5282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14811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216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97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62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1881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23325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15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21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25126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585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270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60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210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6678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30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10673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295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17960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18545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269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59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210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6300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11946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295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18826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18826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585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1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1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378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28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-1273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-866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-281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1299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1275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335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335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4694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2916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111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9244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1049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619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614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73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73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2741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2741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10136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3718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3842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1051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733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243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109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134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549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50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13619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23912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619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614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73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73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2741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2741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10136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3718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3842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1051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733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243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109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134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549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50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13619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13619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1299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1275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335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335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4694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2916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111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9244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1049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10293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workbookViewId="0" topLeftCell="A49">
      <selection activeCell="E72" sqref="E7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5269</v>
      </c>
      <c r="D13" s="187">
        <v>5354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14828</v>
      </c>
      <c r="D14" s="187">
        <v>15324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211</v>
      </c>
      <c r="D15" s="187">
        <v>222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98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63</v>
      </c>
      <c r="D17" s="187">
        <v>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1880</v>
      </c>
      <c r="D18" s="187">
        <v>912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23325</v>
      </c>
      <c r="D20" s="567">
        <f>SUM(D12:D19)</f>
        <v>22960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4486</v>
      </c>
      <c r="H21" s="187">
        <v>4488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11231</v>
      </c>
      <c r="H22" s="583">
        <f>SUM(H23:H25)</f>
        <v>11231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21</v>
      </c>
      <c r="D25" s="187">
        <v>19</v>
      </c>
      <c r="E25" s="84" t="s">
        <v>73</v>
      </c>
      <c r="F25" s="87" t="s">
        <v>74</v>
      </c>
      <c r="G25" s="188">
        <v>10467</v>
      </c>
      <c r="H25" s="187">
        <v>10467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35207</v>
      </c>
      <c r="H26" s="567">
        <f>H20+H21+H22</f>
        <v>35209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</v>
      </c>
      <c r="D28" s="567">
        <f>SUM(D24:D27)</f>
        <v>19</v>
      </c>
      <c r="E28" s="193" t="s">
        <v>84</v>
      </c>
      <c r="F28" s="87" t="s">
        <v>85</v>
      </c>
      <c r="G28" s="564">
        <f>SUM(G29:G31)</f>
        <v>-18488</v>
      </c>
      <c r="H28" s="565">
        <f>SUM(H29:H31)</f>
        <v>-18638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2614</v>
      </c>
      <c r="H29" s="187">
        <v>2464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-21102</v>
      </c>
      <c r="H30" s="187">
        <v>-21102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85</v>
      </c>
      <c r="H32" s="187">
        <v>148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-18403</v>
      </c>
      <c r="H34" s="567">
        <f>H28+H32+H33</f>
        <v>-18490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24442</v>
      </c>
      <c r="H37" s="569">
        <f>H26+H18+H34</f>
        <v>24357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411</v>
      </c>
      <c r="H40" s="552">
        <v>408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1299</v>
      </c>
      <c r="H44" s="187">
        <v>1299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335</v>
      </c>
      <c r="H45" s="187">
        <v>12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4694</v>
      </c>
      <c r="H48" s="187">
        <v>4694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111</v>
      </c>
      <c r="H49" s="187">
        <v>111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6439</v>
      </c>
      <c r="H50" s="565">
        <f>SUM(H44:H49)</f>
        <v>6116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1264</v>
      </c>
      <c r="H52" s="187">
        <v>1264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1049</v>
      </c>
      <c r="H54" s="187">
        <v>1049</v>
      </c>
    </row>
    <row r="55" spans="1:8" ht="15.75">
      <c r="A55" s="94" t="s">
        <v>166</v>
      </c>
      <c r="B55" s="90" t="s">
        <v>167</v>
      </c>
      <c r="C55" s="465">
        <v>585</v>
      </c>
      <c r="D55" s="466">
        <v>585</v>
      </c>
      <c r="E55" s="84" t="s">
        <v>168</v>
      </c>
      <c r="F55" s="89" t="s">
        <v>169</v>
      </c>
      <c r="G55" s="188">
        <v>1541</v>
      </c>
      <c r="H55" s="187">
        <v>1541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25711</v>
      </c>
      <c r="D56" s="571">
        <f>D20+D21+D22+D28+D33+D46+D52+D54+D55</f>
        <v>25344</v>
      </c>
      <c r="E56" s="94" t="s">
        <v>825</v>
      </c>
      <c r="F56" s="93" t="s">
        <v>172</v>
      </c>
      <c r="G56" s="568">
        <f>G50+G52+G53+G54+G55</f>
        <v>10293</v>
      </c>
      <c r="H56" s="569">
        <f>H50+H52+H53+H54+H55</f>
        <v>9970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2647</v>
      </c>
      <c r="D59" s="187">
        <v>2764</v>
      </c>
      <c r="E59" s="192" t="s">
        <v>180</v>
      </c>
      <c r="F59" s="473" t="s">
        <v>181</v>
      </c>
      <c r="G59" s="188">
        <v>73</v>
      </c>
      <c r="H59" s="187">
        <v>259</v>
      </c>
    </row>
    <row r="60" spans="1:13" ht="15.75">
      <c r="A60" s="84" t="s">
        <v>178</v>
      </c>
      <c r="B60" s="86" t="s">
        <v>179</v>
      </c>
      <c r="C60" s="188">
        <v>1695</v>
      </c>
      <c r="D60" s="187">
        <v>1399</v>
      </c>
      <c r="E60" s="84" t="s">
        <v>184</v>
      </c>
      <c r="F60" s="87" t="s">
        <v>185</v>
      </c>
      <c r="G60" s="188">
        <v>2741</v>
      </c>
      <c r="H60" s="187">
        <v>2558</v>
      </c>
      <c r="M60" s="92"/>
    </row>
    <row r="61" spans="1:8" ht="15.75">
      <c r="A61" s="84" t="s">
        <v>182</v>
      </c>
      <c r="B61" s="86" t="s">
        <v>183</v>
      </c>
      <c r="C61" s="188">
        <v>57</v>
      </c>
      <c r="D61" s="187">
        <v>56</v>
      </c>
      <c r="E61" s="191" t="s">
        <v>188</v>
      </c>
      <c r="F61" s="87" t="s">
        <v>189</v>
      </c>
      <c r="G61" s="564">
        <f>SUM(G62:G68)</f>
        <v>10755</v>
      </c>
      <c r="H61" s="565">
        <f>SUM(H62:H68)</f>
        <v>11303</v>
      </c>
    </row>
    <row r="62" spans="1:13" ht="15.75">
      <c r="A62" s="84" t="s">
        <v>186</v>
      </c>
      <c r="B62" s="88" t="s">
        <v>187</v>
      </c>
      <c r="C62" s="188">
        <v>697</v>
      </c>
      <c r="D62" s="187">
        <v>672</v>
      </c>
      <c r="E62" s="191" t="s">
        <v>192</v>
      </c>
      <c r="F62" s="87" t="s">
        <v>193</v>
      </c>
      <c r="G62" s="188">
        <v>619</v>
      </c>
      <c r="H62" s="187">
        <v>1198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3718</v>
      </c>
      <c r="H63" s="187">
        <v>4997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3842</v>
      </c>
      <c r="H64" s="187">
        <v>3408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5096</v>
      </c>
      <c r="D65" s="567">
        <f>SUM(D59:D64)</f>
        <v>4891</v>
      </c>
      <c r="E65" s="84" t="s">
        <v>201</v>
      </c>
      <c r="F65" s="87" t="s">
        <v>202</v>
      </c>
      <c r="G65" s="188">
        <v>1051</v>
      </c>
      <c r="H65" s="187">
        <v>86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733</v>
      </c>
      <c r="H66" s="187">
        <v>956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549</v>
      </c>
      <c r="H67" s="187">
        <v>435</v>
      </c>
    </row>
    <row r="68" spans="1:8" ht="15.75">
      <c r="A68" s="84" t="s">
        <v>206</v>
      </c>
      <c r="B68" s="86" t="s">
        <v>207</v>
      </c>
      <c r="C68" s="188">
        <v>270</v>
      </c>
      <c r="D68" s="187">
        <v>211</v>
      </c>
      <c r="E68" s="84" t="s">
        <v>212</v>
      </c>
      <c r="F68" s="87" t="s">
        <v>213</v>
      </c>
      <c r="G68" s="188">
        <v>243</v>
      </c>
      <c r="H68" s="187">
        <v>223</v>
      </c>
    </row>
    <row r="69" spans="1:8" ht="15.75">
      <c r="A69" s="84" t="s">
        <v>210</v>
      </c>
      <c r="B69" s="86" t="s">
        <v>211</v>
      </c>
      <c r="C69" s="188">
        <v>6678</v>
      </c>
      <c r="D69" s="187">
        <v>6300</v>
      </c>
      <c r="E69" s="192" t="s">
        <v>79</v>
      </c>
      <c r="F69" s="87" t="s">
        <v>216</v>
      </c>
      <c r="G69" s="188">
        <v>50</v>
      </c>
      <c r="H69" s="187">
        <v>23</v>
      </c>
    </row>
    <row r="70" spans="1:8" ht="15.75">
      <c r="A70" s="84" t="s">
        <v>214</v>
      </c>
      <c r="B70" s="86" t="s">
        <v>215</v>
      </c>
      <c r="C70" s="188">
        <v>30</v>
      </c>
      <c r="D70" s="187">
        <v>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10673</v>
      </c>
      <c r="D71" s="187">
        <v>11946</v>
      </c>
      <c r="E71" s="461" t="s">
        <v>47</v>
      </c>
      <c r="F71" s="89" t="s">
        <v>223</v>
      </c>
      <c r="G71" s="566">
        <f>G59+G60+G61+G69+G70</f>
        <v>13619</v>
      </c>
      <c r="H71" s="567">
        <f>H59+H60+H61+H69+H70</f>
        <v>14143</v>
      </c>
    </row>
    <row r="72" spans="1:8" ht="15.75">
      <c r="A72" s="84" t="s">
        <v>221</v>
      </c>
      <c r="B72" s="86" t="s">
        <v>222</v>
      </c>
      <c r="C72" s="188">
        <v>295</v>
      </c>
      <c r="D72" s="187">
        <v>295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>
        <v>2</v>
      </c>
      <c r="E75" s="472" t="s">
        <v>160</v>
      </c>
      <c r="F75" s="89" t="s">
        <v>233</v>
      </c>
      <c r="G75" s="465">
        <v>139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17960</v>
      </c>
      <c r="D76" s="567">
        <f>SUM(D68:D75)</f>
        <v>18765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</v>
      </c>
      <c r="D79" s="565">
        <f>SUM(D80:D82)</f>
        <v>6</v>
      </c>
      <c r="E79" s="196" t="s">
        <v>824</v>
      </c>
      <c r="F79" s="93" t="s">
        <v>241</v>
      </c>
      <c r="G79" s="568">
        <f>G71+G73+G75+G77</f>
        <v>13758</v>
      </c>
      <c r="H79" s="569">
        <f>H71+H73+H75+H77</f>
        <v>14420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</v>
      </c>
      <c r="D82" s="187">
        <v>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</v>
      </c>
      <c r="D85" s="567">
        <f>D84+D83+D79</f>
        <v>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7">
        <v>20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96</v>
      </c>
      <c r="D89" s="187">
        <v>129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131</v>
      </c>
      <c r="D92" s="567">
        <f>SUM(D88:D91)</f>
        <v>149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23193</v>
      </c>
      <c r="D94" s="571">
        <f>D65+D76+D85+D92+D93</f>
        <v>23811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48904</v>
      </c>
      <c r="D95" s="573">
        <f>D94+D56</f>
        <v>49155</v>
      </c>
      <c r="E95" s="220" t="s">
        <v>916</v>
      </c>
      <c r="F95" s="476" t="s">
        <v>268</v>
      </c>
      <c r="G95" s="572">
        <f>G37+G40+G56+G79</f>
        <v>48904</v>
      </c>
      <c r="H95" s="573">
        <f>H37+H40+H56+H79</f>
        <v>49155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43336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ТАНЯ ЦВЕТКОВА РАШКОВА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976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 t="s">
        <v>977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53" sqref="D5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10877</v>
      </c>
      <c r="D12" s="307">
        <v>11810</v>
      </c>
      <c r="E12" s="185" t="s">
        <v>277</v>
      </c>
      <c r="F12" s="231" t="s">
        <v>278</v>
      </c>
      <c r="G12" s="307">
        <v>15478</v>
      </c>
      <c r="H12" s="307">
        <v>16245</v>
      </c>
    </row>
    <row r="13" spans="1:8" ht="15.75">
      <c r="A13" s="185" t="s">
        <v>279</v>
      </c>
      <c r="B13" s="181" t="s">
        <v>280</v>
      </c>
      <c r="C13" s="307">
        <v>398</v>
      </c>
      <c r="D13" s="307">
        <v>362</v>
      </c>
      <c r="E13" s="185" t="s">
        <v>281</v>
      </c>
      <c r="F13" s="231" t="s">
        <v>282</v>
      </c>
      <c r="G13" s="307">
        <v>44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606</v>
      </c>
      <c r="D14" s="307">
        <v>606</v>
      </c>
      <c r="E14" s="236" t="s">
        <v>285</v>
      </c>
      <c r="F14" s="231" t="s">
        <v>286</v>
      </c>
      <c r="G14" s="307">
        <v>53</v>
      </c>
      <c r="H14" s="307">
        <v>85</v>
      </c>
    </row>
    <row r="15" spans="1:8" ht="15.75">
      <c r="A15" s="185" t="s">
        <v>287</v>
      </c>
      <c r="B15" s="181" t="s">
        <v>288</v>
      </c>
      <c r="C15" s="307">
        <v>3143</v>
      </c>
      <c r="D15" s="307">
        <v>3131</v>
      </c>
      <c r="E15" s="236" t="s">
        <v>79</v>
      </c>
      <c r="F15" s="231" t="s">
        <v>289</v>
      </c>
      <c r="G15" s="307">
        <v>76</v>
      </c>
      <c r="H15" s="307">
        <v>161</v>
      </c>
    </row>
    <row r="16" spans="1:8" ht="15.75">
      <c r="A16" s="185" t="s">
        <v>290</v>
      </c>
      <c r="B16" s="181" t="s">
        <v>291</v>
      </c>
      <c r="C16" s="307">
        <v>650</v>
      </c>
      <c r="D16" s="307">
        <v>597</v>
      </c>
      <c r="E16" s="227" t="s">
        <v>52</v>
      </c>
      <c r="F16" s="255" t="s">
        <v>292</v>
      </c>
      <c r="G16" s="597">
        <f>SUM(G12:G15)</f>
        <v>15651</v>
      </c>
      <c r="H16" s="598">
        <f>SUM(H12:H15)</f>
        <v>16494</v>
      </c>
    </row>
    <row r="17" spans="1:8" ht="31.5">
      <c r="A17" s="185" t="s">
        <v>293</v>
      </c>
      <c r="B17" s="181" t="s">
        <v>294</v>
      </c>
      <c r="C17" s="307">
        <v>77</v>
      </c>
      <c r="D17" s="307">
        <v>60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-375</v>
      </c>
      <c r="D18" s="307">
        <v>-431</v>
      </c>
      <c r="E18" s="225" t="s">
        <v>297</v>
      </c>
      <c r="F18" s="229" t="s">
        <v>298</v>
      </c>
      <c r="G18" s="608">
        <v>139</v>
      </c>
      <c r="H18" s="609">
        <v>139</v>
      </c>
    </row>
    <row r="19" spans="1:8" ht="15.75">
      <c r="A19" s="185" t="s">
        <v>299</v>
      </c>
      <c r="B19" s="181" t="s">
        <v>300</v>
      </c>
      <c r="C19" s="307">
        <v>139</v>
      </c>
      <c r="D19" s="307">
        <v>116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15515</v>
      </c>
      <c r="D22" s="598">
        <f>SUM(D12:D18)+D19</f>
        <v>16251</v>
      </c>
      <c r="E22" s="185" t="s">
        <v>309</v>
      </c>
      <c r="F22" s="228" t="s">
        <v>310</v>
      </c>
      <c r="G22" s="307">
        <v>216</v>
      </c>
      <c r="H22" s="308">
        <v>397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329</v>
      </c>
      <c r="D25" s="307">
        <v>398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7">
        <f>SUM(G22:G26)</f>
        <v>216</v>
      </c>
      <c r="H27" s="598">
        <f>SUM(H22:H26)</f>
        <v>397</v>
      </c>
    </row>
    <row r="28" spans="1:8" ht="15.75">
      <c r="A28" s="185" t="s">
        <v>79</v>
      </c>
      <c r="B28" s="228" t="s">
        <v>327</v>
      </c>
      <c r="C28" s="307">
        <v>72</v>
      </c>
      <c r="D28" s="307">
        <v>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402</v>
      </c>
      <c r="D29" s="598">
        <f>SUM(D25:D28)</f>
        <v>435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15917</v>
      </c>
      <c r="D31" s="604">
        <f>D29+D22</f>
        <v>16686</v>
      </c>
      <c r="E31" s="242" t="s">
        <v>800</v>
      </c>
      <c r="F31" s="257" t="s">
        <v>331</v>
      </c>
      <c r="G31" s="244">
        <f>G16+G18+G27</f>
        <v>16006</v>
      </c>
      <c r="H31" s="245">
        <f>H16+H18+H27</f>
        <v>17030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89</v>
      </c>
      <c r="D33" s="235">
        <f>IF((H31-D31)&gt;0,H31-D31,0)</f>
        <v>344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15917</v>
      </c>
      <c r="D36" s="606">
        <f>D31-D34+D35</f>
        <v>16686</v>
      </c>
      <c r="E36" s="253" t="s">
        <v>346</v>
      </c>
      <c r="F36" s="247" t="s">
        <v>347</v>
      </c>
      <c r="G36" s="258">
        <f>G35-G34+G31</f>
        <v>16006</v>
      </c>
      <c r="H36" s="259">
        <f>H35-H34+H31</f>
        <v>17030</v>
      </c>
    </row>
    <row r="37" spans="1:8" ht="15.75">
      <c r="A37" s="252" t="s">
        <v>348</v>
      </c>
      <c r="B37" s="222" t="s">
        <v>349</v>
      </c>
      <c r="C37" s="603">
        <f>IF((G36-C36)&gt;0,G36-C36,0)</f>
        <v>89</v>
      </c>
      <c r="D37" s="604">
        <f>IF((H36-D36)&gt;0,H36-D36,0)</f>
        <v>344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89</v>
      </c>
      <c r="D42" s="235">
        <f>+IF((H36-D36-D38)&gt;0,H36-D36-D38,0)</f>
        <v>344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4</v>
      </c>
      <c r="D43" s="308">
        <v>10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85</v>
      </c>
      <c r="D44" s="259">
        <f>IF(H42=0,IF(D42-D43&gt;0,D42-D43+H43,0),IF(H42-H43&lt;0,H43-H42+D42,0))</f>
        <v>334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16006</v>
      </c>
      <c r="D45" s="600">
        <f>D36+D38+D42</f>
        <v>17030</v>
      </c>
      <c r="E45" s="261" t="s">
        <v>373</v>
      </c>
      <c r="F45" s="263" t="s">
        <v>374</v>
      </c>
      <c r="G45" s="599">
        <f>G42+G36</f>
        <v>16006</v>
      </c>
      <c r="H45" s="600">
        <f>H42+H36</f>
        <v>17030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43336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ТАНЯ ЦВЕТКОВА РАШКОВА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976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977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B45" sqref="B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14919</v>
      </c>
      <c r="D11" s="188">
        <v>15923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-10540</v>
      </c>
      <c r="D12" s="188">
        <v>-10776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-3848</v>
      </c>
      <c r="D14" s="188">
        <v>-3673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-187</v>
      </c>
      <c r="D15" s="188">
        <v>-286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344</v>
      </c>
      <c r="D21" s="628">
        <f>SUM(D11:D20)</f>
        <v>1188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-23</v>
      </c>
      <c r="D23" s="188">
        <v>-600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98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32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144</v>
      </c>
      <c r="D33" s="628">
        <f>SUM(D23:D32)</f>
        <v>-600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350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-737</v>
      </c>
      <c r="D38" s="188">
        <v>-612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-58</v>
      </c>
      <c r="D39" s="188">
        <v>-4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-61</v>
      </c>
      <c r="D40" s="188">
        <v>-26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-28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-506</v>
      </c>
      <c r="D43" s="630">
        <f>SUM(D35:D42)</f>
        <v>-670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-18</v>
      </c>
      <c r="D44" s="298">
        <f>D43+D33+D21</f>
        <v>-82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149</v>
      </c>
      <c r="D45" s="300">
        <v>206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131</v>
      </c>
      <c r="D46" s="302">
        <f>D45+D44</f>
        <v>124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43336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ТАНЯ ЦВЕТКОВА РАШКОВА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976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977</v>
      </c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Q26" sqref="Q2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3" t="s">
        <v>453</v>
      </c>
      <c r="B8" s="67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74"/>
      <c r="B9" s="67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80"/>
      <c r="L9" s="680"/>
      <c r="M9" s="505" t="s">
        <v>801</v>
      </c>
      <c r="N9" s="501"/>
    </row>
    <row r="10" spans="1:14" s="502" customFormat="1" ht="31.5">
      <c r="A10" s="675"/>
      <c r="B10" s="67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4488</v>
      </c>
      <c r="F13" s="553">
        <f>'1-Баланс'!H23</f>
        <v>764</v>
      </c>
      <c r="G13" s="553">
        <f>'1-Баланс'!H24</f>
        <v>0</v>
      </c>
      <c r="H13" s="554">
        <v>10467</v>
      </c>
      <c r="I13" s="553">
        <f>'1-Баланс'!H29+'1-Баланс'!H32</f>
        <v>2612</v>
      </c>
      <c r="J13" s="553">
        <f>'1-Баланс'!H30+'1-Баланс'!H33</f>
        <v>-21102</v>
      </c>
      <c r="K13" s="554"/>
      <c r="L13" s="553">
        <f>SUM(C13:K13)</f>
        <v>24357</v>
      </c>
      <c r="M13" s="555">
        <f>'1-Баланс'!H40</f>
        <v>408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4488</v>
      </c>
      <c r="F17" s="622">
        <f t="shared" si="2"/>
        <v>764</v>
      </c>
      <c r="G17" s="622">
        <f t="shared" si="2"/>
        <v>0</v>
      </c>
      <c r="H17" s="622">
        <f t="shared" si="2"/>
        <v>10467</v>
      </c>
      <c r="I17" s="622">
        <f t="shared" si="2"/>
        <v>2612</v>
      </c>
      <c r="J17" s="622">
        <f t="shared" si="2"/>
        <v>-21102</v>
      </c>
      <c r="K17" s="622">
        <f t="shared" si="2"/>
        <v>0</v>
      </c>
      <c r="L17" s="553">
        <f t="shared" si="1"/>
        <v>24357</v>
      </c>
      <c r="M17" s="623">
        <f t="shared" si="2"/>
        <v>408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85</v>
      </c>
      <c r="J18" s="553">
        <f>+'1-Баланс'!G33</f>
        <v>0</v>
      </c>
      <c r="K18" s="554"/>
      <c r="L18" s="553">
        <f t="shared" si="1"/>
        <v>85</v>
      </c>
      <c r="M18" s="607">
        <v>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-2</v>
      </c>
      <c r="F30" s="307"/>
      <c r="G30" s="307"/>
      <c r="H30" s="307"/>
      <c r="I30" s="307">
        <v>2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4486</v>
      </c>
      <c r="F31" s="622">
        <f t="shared" si="6"/>
        <v>764</v>
      </c>
      <c r="G31" s="622">
        <f t="shared" si="6"/>
        <v>0</v>
      </c>
      <c r="H31" s="622">
        <f t="shared" si="6"/>
        <v>10467</v>
      </c>
      <c r="I31" s="622">
        <f t="shared" si="6"/>
        <v>2699</v>
      </c>
      <c r="J31" s="622">
        <f t="shared" si="6"/>
        <v>-21102</v>
      </c>
      <c r="K31" s="622">
        <f t="shared" si="6"/>
        <v>0</v>
      </c>
      <c r="L31" s="553">
        <f t="shared" si="1"/>
        <v>24442</v>
      </c>
      <c r="M31" s="623">
        <f t="shared" si="6"/>
        <v>411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4486</v>
      </c>
      <c r="F34" s="556">
        <f t="shared" si="7"/>
        <v>764</v>
      </c>
      <c r="G34" s="556">
        <f t="shared" si="7"/>
        <v>0</v>
      </c>
      <c r="H34" s="556">
        <f t="shared" si="7"/>
        <v>10467</v>
      </c>
      <c r="I34" s="556">
        <f t="shared" si="7"/>
        <v>2699</v>
      </c>
      <c r="J34" s="556">
        <f t="shared" si="7"/>
        <v>-21102</v>
      </c>
      <c r="K34" s="556">
        <f t="shared" si="7"/>
        <v>0</v>
      </c>
      <c r="L34" s="620">
        <f t="shared" si="1"/>
        <v>24442</v>
      </c>
      <c r="M34" s="557">
        <f>M31+M32+M33</f>
        <v>411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43336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ТАНЯ ЦВЕТКОВА РАШКОВА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976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977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6" sqref="L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3169</v>
      </c>
      <c r="L12" s="319">
        <v>72</v>
      </c>
      <c r="M12" s="319"/>
      <c r="N12" s="320">
        <f aca="true" t="shared" si="4" ref="N12:N41">K12+L12-M12</f>
        <v>3241</v>
      </c>
      <c r="O12" s="319"/>
      <c r="P12" s="319"/>
      <c r="Q12" s="320">
        <f t="shared" si="0"/>
        <v>3241</v>
      </c>
      <c r="R12" s="331">
        <f t="shared" si="1"/>
        <v>5282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39761</v>
      </c>
      <c r="E13" s="319">
        <v>20</v>
      </c>
      <c r="F13" s="319">
        <v>69</v>
      </c>
      <c r="G13" s="320">
        <f t="shared" si="2"/>
        <v>39712</v>
      </c>
      <c r="H13" s="319"/>
      <c r="I13" s="319"/>
      <c r="J13" s="320">
        <f t="shared" si="3"/>
        <v>39712</v>
      </c>
      <c r="K13" s="319">
        <v>24437</v>
      </c>
      <c r="L13" s="319">
        <v>512</v>
      </c>
      <c r="M13" s="319">
        <v>48</v>
      </c>
      <c r="N13" s="320">
        <f t="shared" si="4"/>
        <v>24901</v>
      </c>
      <c r="O13" s="319"/>
      <c r="P13" s="319"/>
      <c r="Q13" s="320">
        <f t="shared" si="0"/>
        <v>24901</v>
      </c>
      <c r="R13" s="331">
        <f t="shared" si="1"/>
        <v>14811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615</v>
      </c>
      <c r="E14" s="319">
        <v>1</v>
      </c>
      <c r="F14" s="319"/>
      <c r="G14" s="320">
        <f t="shared" si="2"/>
        <v>616</v>
      </c>
      <c r="H14" s="319"/>
      <c r="I14" s="319"/>
      <c r="J14" s="320">
        <f t="shared" si="3"/>
        <v>616</v>
      </c>
      <c r="K14" s="319">
        <v>393</v>
      </c>
      <c r="L14" s="319">
        <v>7</v>
      </c>
      <c r="M14" s="319"/>
      <c r="N14" s="320">
        <f t="shared" si="4"/>
        <v>400</v>
      </c>
      <c r="O14" s="319"/>
      <c r="P14" s="319"/>
      <c r="Q14" s="320">
        <f t="shared" si="0"/>
        <v>400</v>
      </c>
      <c r="R14" s="331">
        <f t="shared" si="1"/>
        <v>216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592</v>
      </c>
      <c r="E15" s="319"/>
      <c r="F15" s="319"/>
      <c r="G15" s="320">
        <f t="shared" si="2"/>
        <v>592</v>
      </c>
      <c r="H15" s="319"/>
      <c r="I15" s="319"/>
      <c r="J15" s="320">
        <f t="shared" si="3"/>
        <v>592</v>
      </c>
      <c r="K15" s="319">
        <v>485</v>
      </c>
      <c r="L15" s="319">
        <v>10</v>
      </c>
      <c r="M15" s="319"/>
      <c r="N15" s="320">
        <f t="shared" si="4"/>
        <v>495</v>
      </c>
      <c r="O15" s="319"/>
      <c r="P15" s="319"/>
      <c r="Q15" s="320">
        <f t="shared" si="0"/>
        <v>495</v>
      </c>
      <c r="R15" s="331">
        <f t="shared" si="1"/>
        <v>97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/>
      <c r="F16" s="319"/>
      <c r="G16" s="320">
        <f t="shared" si="2"/>
        <v>129</v>
      </c>
      <c r="H16" s="319"/>
      <c r="I16" s="319"/>
      <c r="J16" s="320">
        <f t="shared" si="3"/>
        <v>129</v>
      </c>
      <c r="K16" s="319">
        <v>64</v>
      </c>
      <c r="L16" s="319">
        <v>3</v>
      </c>
      <c r="M16" s="319"/>
      <c r="N16" s="320">
        <f t="shared" si="4"/>
        <v>67</v>
      </c>
      <c r="O16" s="319"/>
      <c r="P16" s="319"/>
      <c r="Q16" s="320">
        <f t="shared" si="0"/>
        <v>67</v>
      </c>
      <c r="R16" s="331">
        <f t="shared" si="1"/>
        <v>62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912</v>
      </c>
      <c r="E17" s="319">
        <v>989</v>
      </c>
      <c r="F17" s="319">
        <v>20</v>
      </c>
      <c r="G17" s="320">
        <f t="shared" si="2"/>
        <v>1881</v>
      </c>
      <c r="H17" s="319"/>
      <c r="I17" s="319"/>
      <c r="J17" s="320">
        <f t="shared" si="3"/>
        <v>1881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1881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51508</v>
      </c>
      <c r="E19" s="321">
        <f>SUM(E11:E18)</f>
        <v>1010</v>
      </c>
      <c r="F19" s="321">
        <f>SUM(F11:F18)</f>
        <v>89</v>
      </c>
      <c r="G19" s="320">
        <f t="shared" si="2"/>
        <v>52429</v>
      </c>
      <c r="H19" s="321">
        <f>SUM(H11:H18)</f>
        <v>0</v>
      </c>
      <c r="I19" s="321">
        <f>SUM(I11:I18)</f>
        <v>0</v>
      </c>
      <c r="J19" s="320">
        <f t="shared" si="3"/>
        <v>52429</v>
      </c>
      <c r="K19" s="321">
        <f>SUM(K11:K18)</f>
        <v>28548</v>
      </c>
      <c r="L19" s="321">
        <f>SUM(L11:L18)</f>
        <v>604</v>
      </c>
      <c r="M19" s="321">
        <f>SUM(M11:M18)</f>
        <v>48</v>
      </c>
      <c r="N19" s="320">
        <f t="shared" si="4"/>
        <v>29104</v>
      </c>
      <c r="O19" s="321">
        <f>SUM(O11:O18)</f>
        <v>0</v>
      </c>
      <c r="P19" s="321">
        <f>SUM(P11:P18)</f>
        <v>0</v>
      </c>
      <c r="Q19" s="320">
        <f t="shared" si="0"/>
        <v>29104</v>
      </c>
      <c r="R19" s="331">
        <f t="shared" si="1"/>
        <v>23325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54</v>
      </c>
      <c r="L24" s="319">
        <v>2</v>
      </c>
      <c r="M24" s="319"/>
      <c r="N24" s="320">
        <f t="shared" si="4"/>
        <v>56</v>
      </c>
      <c r="O24" s="319"/>
      <c r="P24" s="319"/>
      <c r="Q24" s="320">
        <f t="shared" si="0"/>
        <v>56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11</v>
      </c>
      <c r="E26" s="319">
        <v>4</v>
      </c>
      <c r="F26" s="319"/>
      <c r="G26" s="320">
        <f t="shared" si="2"/>
        <v>15</v>
      </c>
      <c r="H26" s="319"/>
      <c r="I26" s="319"/>
      <c r="J26" s="320">
        <f t="shared" si="3"/>
        <v>15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77</v>
      </c>
      <c r="H27" s="323">
        <f t="shared" si="5"/>
        <v>0</v>
      </c>
      <c r="I27" s="323">
        <f t="shared" si="5"/>
        <v>0</v>
      </c>
      <c r="J27" s="324">
        <f t="shared" si="3"/>
        <v>77</v>
      </c>
      <c r="K27" s="323">
        <f t="shared" si="5"/>
        <v>54</v>
      </c>
      <c r="L27" s="323">
        <f t="shared" si="5"/>
        <v>2</v>
      </c>
      <c r="M27" s="323">
        <f t="shared" si="5"/>
        <v>0</v>
      </c>
      <c r="N27" s="324">
        <f t="shared" si="4"/>
        <v>56</v>
      </c>
      <c r="O27" s="323">
        <f t="shared" si="5"/>
        <v>0</v>
      </c>
      <c r="P27" s="323">
        <f t="shared" si="5"/>
        <v>0</v>
      </c>
      <c r="Q27" s="324">
        <f t="shared" si="0"/>
        <v>56</v>
      </c>
      <c r="R27" s="334">
        <f t="shared" si="1"/>
        <v>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53361</v>
      </c>
      <c r="E42" s="340">
        <f>E19+E20+E21+E27+E40+E41</f>
        <v>1014</v>
      </c>
      <c r="F42" s="340">
        <f aca="true" t="shared" si="11" ref="F42:R42">F19+F20+F21+F27+F40+F41</f>
        <v>89</v>
      </c>
      <c r="G42" s="340">
        <f t="shared" si="11"/>
        <v>54286</v>
      </c>
      <c r="H42" s="340">
        <f t="shared" si="11"/>
        <v>0</v>
      </c>
      <c r="I42" s="340">
        <f t="shared" si="11"/>
        <v>0</v>
      </c>
      <c r="J42" s="340">
        <f t="shared" si="11"/>
        <v>54286</v>
      </c>
      <c r="K42" s="340">
        <f t="shared" si="11"/>
        <v>28602</v>
      </c>
      <c r="L42" s="340">
        <f t="shared" si="11"/>
        <v>606</v>
      </c>
      <c r="M42" s="340">
        <f t="shared" si="11"/>
        <v>48</v>
      </c>
      <c r="N42" s="340">
        <f t="shared" si="11"/>
        <v>29160</v>
      </c>
      <c r="O42" s="340">
        <f t="shared" si="11"/>
        <v>0</v>
      </c>
      <c r="P42" s="340">
        <f t="shared" si="11"/>
        <v>0</v>
      </c>
      <c r="Q42" s="340">
        <f t="shared" si="11"/>
        <v>29160</v>
      </c>
      <c r="R42" s="341">
        <f t="shared" si="11"/>
        <v>25126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43336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ТАНЯ ЦВЕТКОВА РАШКОВА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976</v>
      </c>
      <c r="D50" s="667"/>
      <c r="E50" s="667"/>
      <c r="F50" s="667"/>
      <c r="G50" s="543"/>
      <c r="H50" s="44"/>
      <c r="I50" s="41"/>
    </row>
    <row r="51" spans="2:9" ht="15.75">
      <c r="B51" s="662"/>
      <c r="C51" s="667"/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977</v>
      </c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SheetLayoutView="70" zoomScalePageLayoutView="0" workbookViewId="0" topLeftCell="A79">
      <selection activeCell="I86" sqref="I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585</v>
      </c>
      <c r="D23" s="434"/>
      <c r="E23" s="433">
        <f t="shared" si="0"/>
        <v>585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270</v>
      </c>
      <c r="D26" s="353">
        <f>SUM(D27:D29)</f>
        <v>269</v>
      </c>
      <c r="E26" s="360">
        <f>SUM(E27:E29)</f>
        <v>1</v>
      </c>
      <c r="F26" s="124"/>
    </row>
    <row r="27" spans="1:6" ht="15.75">
      <c r="A27" s="361" t="s">
        <v>617</v>
      </c>
      <c r="B27" s="126" t="s">
        <v>618</v>
      </c>
      <c r="C27" s="359">
        <v>60</v>
      </c>
      <c r="D27" s="359">
        <v>59</v>
      </c>
      <c r="E27" s="360">
        <f t="shared" si="0"/>
        <v>1</v>
      </c>
      <c r="F27" s="124"/>
    </row>
    <row r="28" spans="1:6" ht="15.75">
      <c r="A28" s="361" t="s">
        <v>619</v>
      </c>
      <c r="B28" s="126" t="s">
        <v>620</v>
      </c>
      <c r="C28" s="359">
        <v>210</v>
      </c>
      <c r="D28" s="359">
        <v>210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6678</v>
      </c>
      <c r="D30" s="359">
        <v>6300</v>
      </c>
      <c r="E30" s="360">
        <f t="shared" si="0"/>
        <v>378</v>
      </c>
      <c r="F30" s="124"/>
    </row>
    <row r="31" spans="1:6" ht="15.75">
      <c r="A31" s="361" t="s">
        <v>625</v>
      </c>
      <c r="B31" s="126" t="s">
        <v>626</v>
      </c>
      <c r="C31" s="188">
        <v>30</v>
      </c>
      <c r="D31" s="359">
        <v>2</v>
      </c>
      <c r="E31" s="360">
        <f t="shared" si="0"/>
        <v>28</v>
      </c>
      <c r="F31" s="124"/>
    </row>
    <row r="32" spans="1:6" ht="15.75">
      <c r="A32" s="361" t="s">
        <v>627</v>
      </c>
      <c r="B32" s="126" t="s">
        <v>628</v>
      </c>
      <c r="C32" s="188">
        <v>10673</v>
      </c>
      <c r="D32" s="359">
        <v>11946</v>
      </c>
      <c r="E32" s="360">
        <f t="shared" si="0"/>
        <v>-1273</v>
      </c>
      <c r="F32" s="124"/>
    </row>
    <row r="33" spans="1:6" ht="15.75">
      <c r="A33" s="361" t="s">
        <v>629</v>
      </c>
      <c r="B33" s="126" t="s">
        <v>630</v>
      </c>
      <c r="C33" s="188">
        <v>295</v>
      </c>
      <c r="D33" s="359">
        <v>295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</v>
      </c>
      <c r="D37" s="359">
        <v>12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17960</v>
      </c>
      <c r="D45" s="429">
        <f>D26+D30+D31+D33+D32+D34+D35+D40</f>
        <v>18826</v>
      </c>
      <c r="E45" s="430">
        <f>E26+E30+E31+E33+E32+E34+E35+E40</f>
        <v>-866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18545</v>
      </c>
      <c r="D46" s="435">
        <f>D45+D23+D21+D11</f>
        <v>18826</v>
      </c>
      <c r="E46" s="436">
        <f>E45+E23+E21+E11</f>
        <v>-281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1299</v>
      </c>
      <c r="D54" s="129">
        <f>SUM(D55:D57)</f>
        <v>0</v>
      </c>
      <c r="E54" s="127">
        <f>C54-D54</f>
        <v>1299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1275</v>
      </c>
      <c r="D55" s="188"/>
      <c r="E55" s="127">
        <f>C55-D55</f>
        <v>1275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335</v>
      </c>
      <c r="D58" s="129">
        <f>D59+D61</f>
        <v>0</v>
      </c>
      <c r="E58" s="127">
        <f t="shared" si="1"/>
        <v>335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335</v>
      </c>
      <c r="D59" s="188"/>
      <c r="E59" s="127">
        <f t="shared" si="1"/>
        <v>335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4694</v>
      </c>
      <c r="D65" s="188"/>
      <c r="E65" s="127">
        <f t="shared" si="1"/>
        <v>4694</v>
      </c>
      <c r="F65" s="187"/>
    </row>
    <row r="66" spans="1:6" ht="15.75">
      <c r="A66" s="361" t="s">
        <v>682</v>
      </c>
      <c r="B66" s="126" t="s">
        <v>683</v>
      </c>
      <c r="C66" s="188">
        <v>2916</v>
      </c>
      <c r="D66" s="188"/>
      <c r="E66" s="127">
        <f t="shared" si="1"/>
        <v>2916</v>
      </c>
      <c r="F66" s="187"/>
    </row>
    <row r="67" spans="1:6" ht="15.75">
      <c r="A67" s="361" t="s">
        <v>684</v>
      </c>
      <c r="B67" s="126" t="s">
        <v>685</v>
      </c>
      <c r="C67" s="188">
        <v>111</v>
      </c>
      <c r="D67" s="188"/>
      <c r="E67" s="127">
        <f t="shared" si="1"/>
        <v>111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9244</v>
      </c>
      <c r="D68" s="426">
        <f>D54+D58+D63+D64+D65+D66</f>
        <v>0</v>
      </c>
      <c r="E68" s="427">
        <f t="shared" si="1"/>
        <v>9244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1049</v>
      </c>
      <c r="D70" s="188"/>
      <c r="E70" s="127">
        <f t="shared" si="1"/>
        <v>1049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619</v>
      </c>
      <c r="D73" s="128">
        <f>SUM(D74:D76)</f>
        <v>619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</v>
      </c>
      <c r="D74" s="188">
        <v>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614</v>
      </c>
      <c r="D76" s="188">
        <v>614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73</v>
      </c>
      <c r="D77" s="129">
        <f>D78+D80</f>
        <v>73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73</v>
      </c>
      <c r="D78" s="188">
        <v>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2741</v>
      </c>
      <c r="D82" s="129">
        <f>SUM(D83:D86)</f>
        <v>2741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2741</v>
      </c>
      <c r="D84" s="188">
        <v>2741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10136</v>
      </c>
      <c r="D87" s="125">
        <f>SUM(D88:D92)+D96</f>
        <v>10136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3718</v>
      </c>
      <c r="D88" s="188">
        <v>3718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3842</v>
      </c>
      <c r="D89" s="188">
        <v>3842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1051</v>
      </c>
      <c r="D90" s="188">
        <v>1051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733</v>
      </c>
      <c r="D91" s="188">
        <v>733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243</v>
      </c>
      <c r="D92" s="129">
        <f>SUM(D93:D95)</f>
        <v>243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109</v>
      </c>
      <c r="D94" s="188">
        <v>109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134</v>
      </c>
      <c r="D95" s="188">
        <v>134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549</v>
      </c>
      <c r="D96" s="188">
        <v>549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50</v>
      </c>
      <c r="D97" s="188">
        <v>50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13619</v>
      </c>
      <c r="D98" s="424">
        <f>D87+D82+D77+D73+D97</f>
        <v>13619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23912</v>
      </c>
      <c r="D99" s="418">
        <f>D98+D70+D68</f>
        <v>13619</v>
      </c>
      <c r="E99" s="418">
        <f>E98+E70+E68</f>
        <v>10293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43336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ТАНЯ ЦВЕТКОВА РАШКОВА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F24" sqref="F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43336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ТАНЯ ЦВЕТКОВА РАШКОВА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976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977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48904</v>
      </c>
      <c r="D6" s="643">
        <f aca="true" t="shared" si="0" ref="D6:D15">C6-E6</f>
        <v>0</v>
      </c>
      <c r="E6" s="642">
        <f>'1-Баланс'!G95</f>
        <v>48904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24442</v>
      </c>
      <c r="D7" s="643">
        <f t="shared" si="0"/>
        <v>16804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85</v>
      </c>
      <c r="D8" s="643">
        <f t="shared" si="0"/>
        <v>0</v>
      </c>
      <c r="E8" s="642">
        <f>ABS('2-Отчет за доходите'!C44)-ABS('2-Отчет за доходите'!G44)</f>
        <v>85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149</v>
      </c>
      <c r="D9" s="643">
        <f t="shared" si="0"/>
        <v>0</v>
      </c>
      <c r="E9" s="642">
        <f>'3-Отчет за паричния поток'!C45</f>
        <v>149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131</v>
      </c>
      <c r="D10" s="643">
        <f t="shared" si="0"/>
        <v>0</v>
      </c>
      <c r="E10" s="642">
        <f>'3-Отчет за паричния поток'!C46</f>
        <v>131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24442</v>
      </c>
      <c r="D11" s="643">
        <f t="shared" si="0"/>
        <v>0</v>
      </c>
      <c r="E11" s="642">
        <f>'4-Отчет за собствения капитал'!L34</f>
        <v>24442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2018-05-17T10:46:04Z</cp:lastPrinted>
  <dcterms:created xsi:type="dcterms:W3CDTF">2006-09-16T00:00:00Z</dcterms:created>
  <dcterms:modified xsi:type="dcterms:W3CDTF">2018-08-23T06:42:43Z</dcterms:modified>
  <cp:category/>
  <cp:version/>
  <cp:contentType/>
  <cp:contentStatus/>
</cp:coreProperties>
</file>